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720" windowHeight="11700" activeTab="8"/>
  </bookViews>
  <sheets>
    <sheet name="THANG 1" sheetId="11" r:id="rId1"/>
    <sheet name="THANG 2" sheetId="14" r:id="rId2"/>
    <sheet name="THANG 3" sheetId="15" r:id="rId3"/>
    <sheet name="QUI I" sheetId="16" r:id="rId4"/>
    <sheet name="THANG 4" sheetId="18" r:id="rId5"/>
    <sheet name="THANG 5" sheetId="19" r:id="rId6"/>
    <sheet name="THANG 6" sheetId="24" r:id="rId7"/>
    <sheet name="THANG 7" sheetId="23" r:id="rId8"/>
    <sheet name="THANG 8" sheetId="25" r:id="rId9"/>
  </sheets>
  <definedNames>
    <definedName name="_xlnm.Print_Area" localSheetId="0">'THANG 1'!$A$1:$K$36</definedName>
    <definedName name="_xlnm.Print_Area" localSheetId="1">'THANG 2'!$A$1:$K$37</definedName>
    <definedName name="_xlnm.Print_Area" localSheetId="2">'THANG 3'!$A$1:$K$52</definedName>
    <definedName name="_xlnm.Print_Area" localSheetId="6">'THANG 6'!$A$1:$R$38</definedName>
    <definedName name="_xlnm.Print_Titles" localSheetId="0">'THANG 1'!$3:$3</definedName>
    <definedName name="_xlnm.Print_Titles" localSheetId="1">'THANG 2'!$3:$3</definedName>
    <definedName name="_xlnm.Print_Titles" localSheetId="2">'THANG 3'!$3:$3</definedName>
    <definedName name="_xlnm.Print_Titles" localSheetId="6">'THANG 6'!$3:$3</definedName>
  </definedNames>
  <calcPr calcId="144525"/>
</workbook>
</file>

<file path=xl/calcChain.xml><?xml version="1.0" encoding="utf-8"?>
<calcChain xmlns="http://schemas.openxmlformats.org/spreadsheetml/2006/main">
  <c r="P6" i="25" l="1"/>
  <c r="P7" i="25"/>
  <c r="P8" i="25"/>
  <c r="P9" i="25"/>
  <c r="P10" i="25"/>
  <c r="P11" i="25"/>
  <c r="P12" i="25"/>
  <c r="P13" i="25"/>
  <c r="P14" i="25"/>
  <c r="P15" i="25"/>
  <c r="P16" i="25"/>
  <c r="P17" i="25"/>
  <c r="P18" i="25"/>
  <c r="P19" i="25"/>
  <c r="P20" i="25"/>
  <c r="P21" i="25"/>
  <c r="P22" i="25"/>
  <c r="P23" i="25"/>
  <c r="P24" i="25"/>
  <c r="P5" i="25"/>
  <c r="O6" i="25"/>
  <c r="O7" i="25"/>
  <c r="O8" i="25"/>
  <c r="O9" i="25"/>
  <c r="O10" i="25"/>
  <c r="O11" i="25"/>
  <c r="O12" i="25"/>
  <c r="O13" i="25"/>
  <c r="O14" i="25"/>
  <c r="O15" i="25"/>
  <c r="O16" i="25"/>
  <c r="O17" i="25"/>
  <c r="O18" i="25"/>
  <c r="O19" i="25"/>
  <c r="O5" i="25"/>
  <c r="N6" i="25"/>
  <c r="N7" i="25"/>
  <c r="N8" i="25"/>
  <c r="N9" i="25"/>
  <c r="N10" i="25"/>
  <c r="N11" i="25"/>
  <c r="N12" i="25"/>
  <c r="N13" i="25"/>
  <c r="N14" i="25"/>
  <c r="N15" i="25"/>
  <c r="N16" i="25"/>
  <c r="N17" i="25"/>
  <c r="N18" i="25"/>
  <c r="N19" i="25"/>
  <c r="N20" i="25"/>
  <c r="N21" i="25"/>
  <c r="N22" i="25"/>
  <c r="N23" i="25"/>
  <c r="N5" i="25"/>
  <c r="K6" i="25"/>
  <c r="K7" i="25"/>
  <c r="K8" i="25"/>
  <c r="K9" i="25"/>
  <c r="K10" i="25"/>
  <c r="K11" i="25"/>
  <c r="K12" i="25"/>
  <c r="K13" i="25"/>
  <c r="K14" i="25"/>
  <c r="K15" i="25"/>
  <c r="K16" i="25"/>
  <c r="K17" i="25"/>
  <c r="K18" i="25"/>
  <c r="K19" i="25"/>
  <c r="K20" i="25"/>
  <c r="K21" i="25"/>
  <c r="K22" i="25"/>
  <c r="K23" i="25"/>
  <c r="K24" i="25"/>
  <c r="K5" i="25"/>
  <c r="J6" i="25"/>
  <c r="J7" i="25"/>
  <c r="J8" i="25"/>
  <c r="J9" i="25"/>
  <c r="J10" i="25"/>
  <c r="J11" i="25"/>
  <c r="J12" i="25"/>
  <c r="J13" i="25"/>
  <c r="J14" i="25"/>
  <c r="J15" i="25"/>
  <c r="J16" i="25"/>
  <c r="J17" i="25"/>
  <c r="J18" i="25"/>
  <c r="J19" i="25"/>
  <c r="J20" i="25"/>
  <c r="J21" i="25"/>
  <c r="J22" i="25"/>
  <c r="J23" i="25"/>
  <c r="J24" i="25"/>
  <c r="J5" i="25"/>
  <c r="I5" i="25"/>
  <c r="I6" i="25"/>
  <c r="I7" i="25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V25" i="25" l="1"/>
  <c r="U25" i="25"/>
  <c r="T25" i="25"/>
  <c r="S25" i="25"/>
  <c r="R25" i="25"/>
  <c r="F24" i="25"/>
  <c r="F23" i="25"/>
  <c r="F22" i="25"/>
  <c r="F21" i="25"/>
  <c r="F20" i="25"/>
  <c r="H19" i="25"/>
  <c r="F19" i="25"/>
  <c r="F18" i="25"/>
  <c r="H18" i="25" s="1"/>
  <c r="H17" i="25"/>
  <c r="Q17" i="25" s="1"/>
  <c r="W17" i="25" s="1"/>
  <c r="F17" i="25"/>
  <c r="F16" i="25"/>
  <c r="Q16" i="25" s="1"/>
  <c r="W16" i="25" s="1"/>
  <c r="F15" i="25"/>
  <c r="F14" i="25"/>
  <c r="H14" i="25" s="1"/>
  <c r="H13" i="25"/>
  <c r="F13" i="25"/>
  <c r="F12" i="25"/>
  <c r="Q11" i="25"/>
  <c r="W11" i="25" s="1"/>
  <c r="F11" i="25"/>
  <c r="F10" i="25"/>
  <c r="F9" i="25"/>
  <c r="H9" i="25" s="1"/>
  <c r="F8" i="25"/>
  <c r="F7" i="25"/>
  <c r="H6" i="25"/>
  <c r="F6" i="25"/>
  <c r="L25" i="25"/>
  <c r="F5" i="25"/>
  <c r="H5" i="25" s="1"/>
  <c r="Q10" i="25" l="1"/>
  <c r="W10" i="25" s="1"/>
  <c r="Q12" i="25"/>
  <c r="W12" i="25" s="1"/>
  <c r="Q18" i="25"/>
  <c r="W18" i="25" s="1"/>
  <c r="Q13" i="25"/>
  <c r="W13" i="25" s="1"/>
  <c r="Q15" i="25"/>
  <c r="W15" i="25" s="1"/>
  <c r="Q24" i="25"/>
  <c r="W24" i="25" s="1"/>
  <c r="Q6" i="25"/>
  <c r="W6" i="25" s="1"/>
  <c r="Q19" i="25"/>
  <c r="W19" i="25" s="1"/>
  <c r="Q5" i="25"/>
  <c r="Q8" i="25"/>
  <c r="W8" i="25" s="1"/>
  <c r="Q21" i="25"/>
  <c r="W21" i="25" s="1"/>
  <c r="Q23" i="25"/>
  <c r="W23" i="25" s="1"/>
  <c r="Q7" i="25"/>
  <c r="W7" i="25" s="1"/>
  <c r="Q20" i="25"/>
  <c r="W20" i="25" s="1"/>
  <c r="Q22" i="25"/>
  <c r="W22" i="25" s="1"/>
  <c r="R24" i="23"/>
  <c r="L25" i="23"/>
  <c r="K25" i="23"/>
  <c r="R24" i="24"/>
  <c r="L24" i="24"/>
  <c r="K25" i="24"/>
  <c r="L25" i="24" s="1"/>
  <c r="K26" i="24"/>
  <c r="J23" i="23"/>
  <c r="J6" i="23"/>
  <c r="J7" i="23"/>
  <c r="J8" i="23"/>
  <c r="J9" i="23"/>
  <c r="J10" i="23"/>
  <c r="J11" i="23"/>
  <c r="J12" i="23"/>
  <c r="J13" i="23"/>
  <c r="J14" i="23"/>
  <c r="J15" i="23"/>
  <c r="J16" i="23"/>
  <c r="J17" i="23"/>
  <c r="J18" i="23"/>
  <c r="J19" i="23"/>
  <c r="J20" i="23"/>
  <c r="J21" i="23"/>
  <c r="J5" i="23"/>
  <c r="J22" i="23"/>
  <c r="R8" i="24"/>
  <c r="R11" i="24"/>
  <c r="R15" i="24"/>
  <c r="R16" i="24"/>
  <c r="R18" i="24"/>
  <c r="R19" i="24"/>
  <c r="R21" i="24"/>
  <c r="R22" i="24"/>
  <c r="K8" i="24"/>
  <c r="L8" i="24" s="1"/>
  <c r="K10" i="24"/>
  <c r="L10" i="24" s="1"/>
  <c r="R10" i="24" s="1"/>
  <c r="K16" i="24"/>
  <c r="L16" i="24" s="1"/>
  <c r="K20" i="24"/>
  <c r="L20" i="24" s="1"/>
  <c r="R20" i="24" s="1"/>
  <c r="K23" i="24"/>
  <c r="L23" i="24" s="1"/>
  <c r="R23" i="24" s="1"/>
  <c r="Q26" i="24"/>
  <c r="P26" i="24"/>
  <c r="O26" i="24"/>
  <c r="N26" i="24"/>
  <c r="M26" i="24"/>
  <c r="F24" i="24"/>
  <c r="I24" i="24" s="1"/>
  <c r="F23" i="24"/>
  <c r="I23" i="24" s="1"/>
  <c r="F22" i="24"/>
  <c r="I22" i="24" s="1"/>
  <c r="K22" i="24" s="1"/>
  <c r="L22" i="24" s="1"/>
  <c r="F21" i="24"/>
  <c r="I21" i="24" s="1"/>
  <c r="K21" i="24" s="1"/>
  <c r="L21" i="24" s="1"/>
  <c r="F20" i="24"/>
  <c r="I20" i="24" s="1"/>
  <c r="F19" i="24"/>
  <c r="F18" i="24"/>
  <c r="H18" i="24" s="1"/>
  <c r="I18" i="24" s="1"/>
  <c r="K18" i="24" s="1"/>
  <c r="L18" i="24" s="1"/>
  <c r="H17" i="24"/>
  <c r="I17" i="24" s="1"/>
  <c r="K17" i="24" s="1"/>
  <c r="L17" i="24" s="1"/>
  <c r="R17" i="24" s="1"/>
  <c r="F17" i="24"/>
  <c r="F16" i="24"/>
  <c r="I16" i="24" s="1"/>
  <c r="F15" i="24"/>
  <c r="I15" i="24" s="1"/>
  <c r="K15" i="24" s="1"/>
  <c r="L15" i="24" s="1"/>
  <c r="F14" i="24"/>
  <c r="H14" i="24" s="1"/>
  <c r="F13" i="24"/>
  <c r="F12" i="24"/>
  <c r="I12" i="24" s="1"/>
  <c r="F11" i="24"/>
  <c r="I11" i="24" s="1"/>
  <c r="K11" i="24" s="1"/>
  <c r="L11" i="24" s="1"/>
  <c r="F10" i="24"/>
  <c r="I10" i="24" s="1"/>
  <c r="F9" i="24"/>
  <c r="F8" i="24"/>
  <c r="I8" i="24" s="1"/>
  <c r="I7" i="24"/>
  <c r="K7" i="24" s="1"/>
  <c r="L7" i="24" s="1"/>
  <c r="R7" i="24" s="1"/>
  <c r="F7" i="24"/>
  <c r="F6" i="24"/>
  <c r="F5" i="24"/>
  <c r="H5" i="24" s="1"/>
  <c r="I5" i="24" s="1"/>
  <c r="K5" i="24" s="1"/>
  <c r="Q26" i="23"/>
  <c r="P26" i="23"/>
  <c r="O26" i="23"/>
  <c r="N26" i="23"/>
  <c r="M26" i="23"/>
  <c r="F24" i="23"/>
  <c r="I24" i="23" s="1"/>
  <c r="F23" i="23"/>
  <c r="I23" i="23" s="1"/>
  <c r="I22" i="23"/>
  <c r="F22" i="23"/>
  <c r="F21" i="23"/>
  <c r="I21" i="23" s="1"/>
  <c r="K21" i="23" s="1"/>
  <c r="L21" i="23" s="1"/>
  <c r="R21" i="23" s="1"/>
  <c r="K20" i="23"/>
  <c r="L20" i="23" s="1"/>
  <c r="R20" i="23" s="1"/>
  <c r="I20" i="23"/>
  <c r="F20" i="23"/>
  <c r="F19" i="23"/>
  <c r="F18" i="23"/>
  <c r="F17" i="23"/>
  <c r="H17" i="23" s="1"/>
  <c r="I17" i="23" s="1"/>
  <c r="F16" i="23"/>
  <c r="I16" i="23" s="1"/>
  <c r="F15" i="23"/>
  <c r="I15" i="23" s="1"/>
  <c r="H14" i="23"/>
  <c r="I14" i="23" s="1"/>
  <c r="F14" i="23"/>
  <c r="F13" i="23"/>
  <c r="K12" i="23"/>
  <c r="L12" i="23" s="1"/>
  <c r="R12" i="23" s="1"/>
  <c r="F12" i="23"/>
  <c r="I12" i="23" s="1"/>
  <c r="F11" i="23"/>
  <c r="I11" i="23" s="1"/>
  <c r="K10" i="23"/>
  <c r="L10" i="23" s="1"/>
  <c r="R10" i="23" s="1"/>
  <c r="F10" i="23"/>
  <c r="I10" i="23" s="1"/>
  <c r="H9" i="23"/>
  <c r="I9" i="23" s="1"/>
  <c r="F9" i="23"/>
  <c r="F8" i="23"/>
  <c r="I8" i="23" s="1"/>
  <c r="K8" i="23" s="1"/>
  <c r="L8" i="23" s="1"/>
  <c r="R8" i="23" s="1"/>
  <c r="K7" i="23"/>
  <c r="L7" i="23" s="1"/>
  <c r="R7" i="23" s="1"/>
  <c r="I7" i="23"/>
  <c r="F7" i="23"/>
  <c r="F6" i="23"/>
  <c r="F5" i="23"/>
  <c r="Q9" i="25" l="1"/>
  <c r="Q14" i="25"/>
  <c r="W14" i="25" s="1"/>
  <c r="W5" i="25"/>
  <c r="K24" i="23"/>
  <c r="L24" i="23" s="1"/>
  <c r="L26" i="24"/>
  <c r="R26" i="24"/>
  <c r="K23" i="23"/>
  <c r="L23" i="23" s="1"/>
  <c r="R23" i="23" s="1"/>
  <c r="J26" i="23"/>
  <c r="K22" i="23"/>
  <c r="L22" i="23" s="1"/>
  <c r="R22" i="23" s="1"/>
  <c r="K12" i="24"/>
  <c r="L12" i="24" s="1"/>
  <c r="R12" i="24" s="1"/>
  <c r="K24" i="24"/>
  <c r="H9" i="24"/>
  <c r="I9" i="24" s="1"/>
  <c r="I14" i="24"/>
  <c r="L5" i="24"/>
  <c r="R5" i="24" s="1"/>
  <c r="I13" i="24"/>
  <c r="H6" i="24"/>
  <c r="I6" i="24" s="1"/>
  <c r="H13" i="24"/>
  <c r="H19" i="24"/>
  <c r="I19" i="24" s="1"/>
  <c r="I6" i="23"/>
  <c r="K6" i="23" s="1"/>
  <c r="L6" i="23" s="1"/>
  <c r="R6" i="23" s="1"/>
  <c r="K14" i="23"/>
  <c r="L14" i="23" s="1"/>
  <c r="R14" i="23" s="1"/>
  <c r="K16" i="23"/>
  <c r="L16" i="23" s="1"/>
  <c r="R16" i="23" s="1"/>
  <c r="K9" i="23"/>
  <c r="L9" i="23" s="1"/>
  <c r="R9" i="23" s="1"/>
  <c r="K11" i="23"/>
  <c r="L11" i="23" s="1"/>
  <c r="R11" i="23" s="1"/>
  <c r="I5" i="23"/>
  <c r="K5" i="23" s="1"/>
  <c r="K15" i="23"/>
  <c r="L15" i="23" s="1"/>
  <c r="R15" i="23" s="1"/>
  <c r="K17" i="23"/>
  <c r="L17" i="23" s="1"/>
  <c r="R17" i="23" s="1"/>
  <c r="H19" i="23"/>
  <c r="I19" i="23" s="1"/>
  <c r="K19" i="23" s="1"/>
  <c r="L19" i="23" s="1"/>
  <c r="R19" i="23" s="1"/>
  <c r="H6" i="23"/>
  <c r="H13" i="23"/>
  <c r="I13" i="23" s="1"/>
  <c r="K13" i="23" s="1"/>
  <c r="L13" i="23" s="1"/>
  <c r="R13" i="23" s="1"/>
  <c r="H5" i="23"/>
  <c r="H18" i="23"/>
  <c r="I18" i="23" s="1"/>
  <c r="K18" i="23" s="1"/>
  <c r="L18" i="23" s="1"/>
  <c r="R18" i="23" s="1"/>
  <c r="W9" i="25" l="1"/>
  <c r="W25" i="25" s="1"/>
  <c r="D28" i="25" s="1"/>
  <c r="Q25" i="25"/>
  <c r="K13" i="24"/>
  <c r="L13" i="24" s="1"/>
  <c r="R13" i="24" s="1"/>
  <c r="K19" i="24"/>
  <c r="L19" i="24" s="1"/>
  <c r="K14" i="24"/>
  <c r="L14" i="24" s="1"/>
  <c r="R14" i="24" s="1"/>
  <c r="K6" i="24"/>
  <c r="L6" i="24" s="1"/>
  <c r="R6" i="24" s="1"/>
  <c r="K9" i="24"/>
  <c r="L9" i="24" s="1"/>
  <c r="R9" i="24" s="1"/>
  <c r="K26" i="23"/>
  <c r="L5" i="23"/>
  <c r="D27" i="25" l="1"/>
  <c r="D29" i="24"/>
  <c r="R5" i="23"/>
  <c r="R26" i="23" s="1"/>
  <c r="L26" i="23"/>
  <c r="D28" i="24" l="1"/>
  <c r="D28" i="23"/>
  <c r="D29" i="23"/>
  <c r="O23" i="19" l="1"/>
  <c r="N23" i="19"/>
  <c r="M23" i="19"/>
  <c r="L23" i="19"/>
  <c r="F22" i="19"/>
  <c r="J22" i="19" s="1"/>
  <c r="K22" i="19" s="1"/>
  <c r="F21" i="19"/>
  <c r="J21" i="19" s="1"/>
  <c r="K21" i="19" s="1"/>
  <c r="F20" i="19"/>
  <c r="J20" i="19" s="1"/>
  <c r="K20" i="19" s="1"/>
  <c r="F19" i="19"/>
  <c r="F18" i="19"/>
  <c r="F17" i="19"/>
  <c r="H17" i="19" s="1"/>
  <c r="J17" i="19" s="1"/>
  <c r="K17" i="19" s="1"/>
  <c r="F16" i="19"/>
  <c r="J16" i="19" s="1"/>
  <c r="K16" i="19" s="1"/>
  <c r="F15" i="19"/>
  <c r="J15" i="19" s="1"/>
  <c r="K15" i="19" s="1"/>
  <c r="F14" i="19"/>
  <c r="H14" i="19" s="1"/>
  <c r="J14" i="19" s="1"/>
  <c r="K14" i="19" s="1"/>
  <c r="F13" i="19"/>
  <c r="F12" i="19"/>
  <c r="J12" i="19" s="1"/>
  <c r="K12" i="19" s="1"/>
  <c r="F11" i="19"/>
  <c r="J11" i="19" s="1"/>
  <c r="K11" i="19" s="1"/>
  <c r="F10" i="19"/>
  <c r="J10" i="19" s="1"/>
  <c r="K10" i="19" s="1"/>
  <c r="F9" i="19"/>
  <c r="F8" i="19"/>
  <c r="J8" i="19" s="1"/>
  <c r="K8" i="19" s="1"/>
  <c r="F7" i="19"/>
  <c r="J7" i="19" s="1"/>
  <c r="K7" i="19" s="1"/>
  <c r="F6" i="19"/>
  <c r="H6" i="19" s="1"/>
  <c r="J6" i="19" s="1"/>
  <c r="K6" i="19" s="1"/>
  <c r="F5" i="19"/>
  <c r="H5" i="19" s="1"/>
  <c r="J5" i="19" s="1"/>
  <c r="K5" i="19" l="1"/>
  <c r="H9" i="19"/>
  <c r="J9" i="19" s="1"/>
  <c r="H18" i="19"/>
  <c r="J18" i="19" s="1"/>
  <c r="K18" i="19" s="1"/>
  <c r="H13" i="19"/>
  <c r="J13" i="19" s="1"/>
  <c r="K13" i="19" s="1"/>
  <c r="H19" i="19"/>
  <c r="J19" i="19" s="1"/>
  <c r="K19" i="19" s="1"/>
  <c r="L23" i="18"/>
  <c r="M23" i="18"/>
  <c r="N23" i="18"/>
  <c r="O23" i="18"/>
  <c r="P23" i="18"/>
  <c r="Q23" i="18"/>
  <c r="R23" i="18"/>
  <c r="S16" i="18"/>
  <c r="S20" i="18"/>
  <c r="J22" i="18"/>
  <c r="K22" i="18" s="1"/>
  <c r="S22" i="18" s="1"/>
  <c r="F22" i="18"/>
  <c r="F21" i="18"/>
  <c r="J21" i="18" s="1"/>
  <c r="K21" i="18" s="1"/>
  <c r="S21" i="18" s="1"/>
  <c r="F20" i="18"/>
  <c r="J20" i="18" s="1"/>
  <c r="K20" i="18" s="1"/>
  <c r="F19" i="18"/>
  <c r="F18" i="18"/>
  <c r="F17" i="18"/>
  <c r="F16" i="18"/>
  <c r="J16" i="18" s="1"/>
  <c r="K16" i="18" s="1"/>
  <c r="J15" i="18"/>
  <c r="K15" i="18" s="1"/>
  <c r="S15" i="18" s="1"/>
  <c r="F15" i="18"/>
  <c r="H14" i="18"/>
  <c r="J14" i="18" s="1"/>
  <c r="K14" i="18" s="1"/>
  <c r="S14" i="18" s="1"/>
  <c r="F14" i="18"/>
  <c r="H13" i="18"/>
  <c r="J13" i="18" s="1"/>
  <c r="K13" i="18" s="1"/>
  <c r="S13" i="18" s="1"/>
  <c r="F13" i="18"/>
  <c r="F12" i="18"/>
  <c r="J12" i="18" s="1"/>
  <c r="K12" i="18" s="1"/>
  <c r="S12" i="18" s="1"/>
  <c r="F11" i="18"/>
  <c r="J11" i="18" s="1"/>
  <c r="K11" i="18" s="1"/>
  <c r="S11" i="18" s="1"/>
  <c r="F10" i="18"/>
  <c r="J10" i="18" s="1"/>
  <c r="K10" i="18" s="1"/>
  <c r="S10" i="18" s="1"/>
  <c r="F9" i="18"/>
  <c r="H9" i="18" s="1"/>
  <c r="J9" i="18" s="1"/>
  <c r="K9" i="18" s="1"/>
  <c r="S9" i="18" s="1"/>
  <c r="J8" i="18"/>
  <c r="K8" i="18" s="1"/>
  <c r="S8" i="18" s="1"/>
  <c r="F8" i="18"/>
  <c r="F7" i="18"/>
  <c r="J7" i="18" s="1"/>
  <c r="K7" i="18" s="1"/>
  <c r="S7" i="18" s="1"/>
  <c r="F6" i="18"/>
  <c r="F5" i="18"/>
  <c r="K9" i="19" l="1"/>
  <c r="K23" i="19" s="1"/>
  <c r="J23" i="19"/>
  <c r="H6" i="18"/>
  <c r="J6" i="18" s="1"/>
  <c r="K6" i="18" s="1"/>
  <c r="S6" i="18" s="1"/>
  <c r="H5" i="18"/>
  <c r="J5" i="18" s="1"/>
  <c r="H17" i="18"/>
  <c r="J17" i="18" s="1"/>
  <c r="K17" i="18" s="1"/>
  <c r="S17" i="18" s="1"/>
  <c r="H18" i="18"/>
  <c r="J18" i="18" s="1"/>
  <c r="K18" i="18" s="1"/>
  <c r="S18" i="18" s="1"/>
  <c r="H19" i="18"/>
  <c r="J19" i="18" s="1"/>
  <c r="K19" i="18" s="1"/>
  <c r="S19" i="18" s="1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E19" i="16"/>
  <c r="E20" i="16"/>
  <c r="D19" i="16"/>
  <c r="D22" i="16"/>
  <c r="E22" i="16"/>
  <c r="C22" i="16"/>
  <c r="E21" i="16"/>
  <c r="D21" i="16"/>
  <c r="C21" i="16"/>
  <c r="J23" i="15"/>
  <c r="K23" i="15"/>
  <c r="K22" i="15"/>
  <c r="J22" i="15"/>
  <c r="F22" i="15"/>
  <c r="K22" i="14"/>
  <c r="K21" i="15"/>
  <c r="K20" i="15"/>
  <c r="K19" i="15"/>
  <c r="K20" i="14"/>
  <c r="K21" i="14"/>
  <c r="J22" i="14"/>
  <c r="D26" i="19" l="1"/>
  <c r="D25" i="19"/>
  <c r="K5" i="18"/>
  <c r="J23" i="18"/>
  <c r="F22" i="11"/>
  <c r="J22" i="11" s="1"/>
  <c r="K22" i="11" s="1"/>
  <c r="K23" i="18" l="1"/>
  <c r="S5" i="18"/>
  <c r="S23" i="18" s="1"/>
  <c r="D10" i="16"/>
  <c r="E10" i="16" s="1"/>
  <c r="C20" i="16"/>
  <c r="C18" i="16"/>
  <c r="C17" i="16"/>
  <c r="C16" i="16"/>
  <c r="D16" i="16" s="1"/>
  <c r="E16" i="16" s="1"/>
  <c r="C15" i="16"/>
  <c r="C14" i="16"/>
  <c r="C13" i="16"/>
  <c r="C12" i="16"/>
  <c r="C11" i="16"/>
  <c r="C10" i="16"/>
  <c r="C9" i="16"/>
  <c r="C8" i="16"/>
  <c r="D8" i="16" s="1"/>
  <c r="E8" i="16" s="1"/>
  <c r="C7" i="16"/>
  <c r="C6" i="16"/>
  <c r="C5" i="16"/>
  <c r="C4" i="16"/>
  <c r="K21" i="11"/>
  <c r="K19" i="11"/>
  <c r="D26" i="18" l="1"/>
  <c r="D25" i="18"/>
  <c r="M17" i="11"/>
  <c r="N18" i="11" l="1"/>
  <c r="N17" i="11"/>
  <c r="O18" i="11"/>
  <c r="F4" i="16"/>
  <c r="M28" i="14" l="1"/>
  <c r="M27" i="14"/>
  <c r="F21" i="15"/>
  <c r="J21" i="15" s="1"/>
  <c r="F20" i="15"/>
  <c r="J20" i="15" s="1"/>
  <c r="F19" i="15"/>
  <c r="H19" i="15" s="1"/>
  <c r="F18" i="15"/>
  <c r="H18" i="15" s="1"/>
  <c r="J18" i="15" s="1"/>
  <c r="K18" i="15" s="1"/>
  <c r="F17" i="15"/>
  <c r="H17" i="15" s="1"/>
  <c r="J17" i="15" s="1"/>
  <c r="K17" i="15" s="1"/>
  <c r="F16" i="15"/>
  <c r="J16" i="15" s="1"/>
  <c r="K16" i="15" s="1"/>
  <c r="F15" i="15"/>
  <c r="J15" i="15" s="1"/>
  <c r="K15" i="15" s="1"/>
  <c r="F14" i="15"/>
  <c r="H14" i="15" s="1"/>
  <c r="F13" i="15"/>
  <c r="F12" i="15"/>
  <c r="J12" i="15" s="1"/>
  <c r="K12" i="15" s="1"/>
  <c r="F11" i="15"/>
  <c r="J11" i="15" s="1"/>
  <c r="K11" i="15" s="1"/>
  <c r="F10" i="15"/>
  <c r="J10" i="15" s="1"/>
  <c r="K10" i="15" s="1"/>
  <c r="F9" i="15"/>
  <c r="H9" i="15" s="1"/>
  <c r="J9" i="15" s="1"/>
  <c r="K9" i="15" s="1"/>
  <c r="F8" i="15"/>
  <c r="J8" i="15" s="1"/>
  <c r="K8" i="15" s="1"/>
  <c r="F7" i="15"/>
  <c r="J7" i="15" s="1"/>
  <c r="K7" i="15" s="1"/>
  <c r="F6" i="15"/>
  <c r="F5" i="15"/>
  <c r="H5" i="15" s="1"/>
  <c r="F21" i="14"/>
  <c r="J21" i="14" s="1"/>
  <c r="F20" i="14"/>
  <c r="J20" i="14" s="1"/>
  <c r="F19" i="14"/>
  <c r="H19" i="14" s="1"/>
  <c r="J19" i="14" s="1"/>
  <c r="K19" i="14" s="1"/>
  <c r="F18" i="14"/>
  <c r="H18" i="14" s="1"/>
  <c r="J18" i="14" s="1"/>
  <c r="K18" i="14" s="1"/>
  <c r="F17" i="14"/>
  <c r="H17" i="14" s="1"/>
  <c r="J17" i="14" s="1"/>
  <c r="K17" i="14" s="1"/>
  <c r="F16" i="14"/>
  <c r="J16" i="14" s="1"/>
  <c r="K16" i="14" s="1"/>
  <c r="F15" i="14"/>
  <c r="J15" i="14" s="1"/>
  <c r="K15" i="14" s="1"/>
  <c r="F14" i="14"/>
  <c r="F13" i="14"/>
  <c r="H13" i="14" s="1"/>
  <c r="F12" i="14"/>
  <c r="J12" i="14" s="1"/>
  <c r="K12" i="14" s="1"/>
  <c r="F11" i="14"/>
  <c r="J11" i="14" s="1"/>
  <c r="K11" i="14" s="1"/>
  <c r="F10" i="14"/>
  <c r="J10" i="14" s="1"/>
  <c r="K10" i="14" s="1"/>
  <c r="F9" i="14"/>
  <c r="H9" i="14" s="1"/>
  <c r="J9" i="14" s="1"/>
  <c r="K9" i="14" s="1"/>
  <c r="F8" i="14"/>
  <c r="J8" i="14" s="1"/>
  <c r="K8" i="14" s="1"/>
  <c r="F7" i="14"/>
  <c r="J7" i="14" s="1"/>
  <c r="K7" i="14" s="1"/>
  <c r="F6" i="14"/>
  <c r="F5" i="14"/>
  <c r="F21" i="11"/>
  <c r="J21" i="11" s="1"/>
  <c r="F20" i="11"/>
  <c r="J20" i="11" s="1"/>
  <c r="K23" i="14" l="1"/>
  <c r="J23" i="14"/>
  <c r="K20" i="11"/>
  <c r="J23" i="11"/>
  <c r="J19" i="15"/>
  <c r="J13" i="14"/>
  <c r="K13" i="14" s="1"/>
  <c r="H14" i="14"/>
  <c r="J14" i="14" s="1"/>
  <c r="K14" i="14" s="1"/>
  <c r="H13" i="15"/>
  <c r="J13" i="15" s="1"/>
  <c r="K13" i="15" s="1"/>
  <c r="J5" i="15"/>
  <c r="K5" i="15" s="1"/>
  <c r="H6" i="15"/>
  <c r="J6" i="15" s="1"/>
  <c r="K6" i="15" s="1"/>
  <c r="J14" i="15"/>
  <c r="K14" i="15" s="1"/>
  <c r="H5" i="14"/>
  <c r="J5" i="14" s="1"/>
  <c r="K5" i="14" s="1"/>
  <c r="H6" i="14"/>
  <c r="J6" i="14" s="1"/>
  <c r="K6" i="14" s="1"/>
  <c r="F19" i="11"/>
  <c r="F18" i="11"/>
  <c r="F17" i="11"/>
  <c r="F16" i="11"/>
  <c r="J16" i="11" s="1"/>
  <c r="K16" i="11" s="1"/>
  <c r="F15" i="11"/>
  <c r="J15" i="11" s="1"/>
  <c r="K15" i="11" s="1"/>
  <c r="F14" i="11"/>
  <c r="H14" i="11" s="1"/>
  <c r="J14" i="11" s="1"/>
  <c r="K14" i="11" s="1"/>
  <c r="F13" i="11"/>
  <c r="H13" i="11" s="1"/>
  <c r="J13" i="11" s="1"/>
  <c r="K13" i="11" s="1"/>
  <c r="F12" i="11"/>
  <c r="J12" i="11" s="1"/>
  <c r="K12" i="11" s="1"/>
  <c r="F11" i="11"/>
  <c r="J11" i="11" s="1"/>
  <c r="K11" i="11" s="1"/>
  <c r="F10" i="11"/>
  <c r="J10" i="11" s="1"/>
  <c r="K10" i="11" s="1"/>
  <c r="F9" i="11"/>
  <c r="H9" i="11" s="1"/>
  <c r="F8" i="11"/>
  <c r="J8" i="11" s="1"/>
  <c r="K8" i="11" s="1"/>
  <c r="F7" i="11"/>
  <c r="J7" i="11" s="1"/>
  <c r="K7" i="11" s="1"/>
  <c r="F6" i="11"/>
  <c r="F5" i="11"/>
  <c r="H5" i="11" s="1"/>
  <c r="J5" i="11" s="1"/>
  <c r="C19" i="16" l="1"/>
  <c r="K23" i="11"/>
  <c r="K5" i="11"/>
  <c r="H18" i="11"/>
  <c r="J18" i="11" s="1"/>
  <c r="K18" i="11" s="1"/>
  <c r="H6" i="11"/>
  <c r="J6" i="11" s="1"/>
  <c r="J9" i="11"/>
  <c r="K9" i="11" s="1"/>
  <c r="H17" i="11"/>
  <c r="J17" i="11" s="1"/>
  <c r="K17" i="11" s="1"/>
  <c r="H19" i="11"/>
  <c r="J19" i="11" s="1"/>
  <c r="D26" i="15" l="1"/>
  <c r="D25" i="15"/>
  <c r="D25" i="14"/>
  <c r="D26" i="14"/>
  <c r="K6" i="11"/>
  <c r="N21" i="11" s="1"/>
  <c r="F22" i="16" l="1"/>
  <c r="C24" i="16" s="1"/>
  <c r="D26" i="11"/>
  <c r="D25" i="11"/>
  <c r="C25" i="16" l="1"/>
</calcChain>
</file>

<file path=xl/sharedStrings.xml><?xml version="1.0" encoding="utf-8"?>
<sst xmlns="http://schemas.openxmlformats.org/spreadsheetml/2006/main" count="418" uniqueCount="81">
  <si>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</si>
  <si>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</si>
  <si>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</si>
  <si>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</si>
  <si>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</si>
  <si>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</si>
  <si>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</si>
  <si>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</si>
  <si>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</si>
  <si>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</si>
  <si>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</si>
  <si>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</si>
  <si>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</si>
  <si>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</si>
  <si>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</si>
  <si>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</si>
  <si>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10 = 8*9</t>
  </si>
  <si>
    <t>11=10*1%</t>
  </si>
  <si>
    <t>Trương Thị Hồng</t>
  </si>
  <si>
    <t>Nguyễn Yến Nhi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</si>
  <si>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</si>
  <si>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</si>
  <si>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</si>
  <si>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</si>
  <si>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</si>
  <si>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</si>
  <si>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Tổng
lương</t>
  </si>
  <si>
    <t>Đảng 
phí 1%</t>
  </si>
  <si>
    <t xml:space="preserve">HS
lương </t>
  </si>
  <si>
    <t>Lưu Hoàng Hải Yến</t>
  </si>
  <si>
    <t>Trần Quốc Định</t>
  </si>
  <si>
    <t>Truy thu</t>
  </si>
  <si>
    <t>đồng</t>
  </si>
  <si>
    <t>Lương 
cơ bản</t>
  </si>
  <si>
    <t>BÍ THƯ</t>
  </si>
  <si>
    <t>NGƯỜI LẬP BÁO CÁO</t>
  </si>
  <si>
    <t>TP.Hồ Chí Minh, ngày     tháng    năm 2019</t>
  </si>
  <si>
    <t xml:space="preserve">T/M BỘ </t>
  </si>
  <si>
    <t xml:space="preserve">T/M CHI BỘ </t>
  </si>
  <si>
    <t>Đảng phí
tháng 01</t>
  </si>
  <si>
    <t>Đảng phí
tháng 02</t>
  </si>
  <si>
    <t>Đảng phí
tháng 3</t>
  </si>
  <si>
    <t>- Chi bộ trích lại 30% tiền thu đảng phí:</t>
  </si>
  <si>
    <t>- Chi bộ nộp lên đảng bộ trường 70%:</t>
  </si>
  <si>
    <t>Đảng phí Quý I</t>
  </si>
  <si>
    <t>ĐẢNG BỘ TRƯỜNG CAO ĐẲNG 
LÝ TỰ TRỌNG THÀNH PHỐ HỒ CHÍ MINH
CHI BỘ 2
*</t>
  </si>
  <si>
    <t>ĐẢNG BỘ TRƯỜNG CAO ĐẲNG 
LÝ TỰ TRỌNGTHÀNH PHỐ HỒ CHÍ MINH
CHI BỘ 2
*</t>
  </si>
  <si>
    <t>Thái Thị My Sa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</si>
  <si>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</si>
  <si>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</si>
  <si>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</si>
  <si>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</si>
  <si>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Ghi chú: Đảng viên Thái Thị My Sa, nghỉ chế độ thai sản từ 1/2/2019 - 1/8/2019 (Đóng 5%)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</si>
  <si>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4/2019 và truy thu Q2,Q3,Q4/2018 (0,6)</t>
    </r>
  </si>
  <si>
    <t xml:space="preserve">Số tiền nộp </t>
  </si>
  <si>
    <t>Truy thu (0,6)</t>
  </si>
  <si>
    <t>Truy thu HSCV,HS Lương</t>
  </si>
  <si>
    <t>14=11+12+13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</si>
  <si>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5/2019</t>
    </r>
  </si>
  <si>
    <t xml:space="preserve">     - Chi bộ nộp lên đảng bộ trường 70%:</t>
  </si>
  <si>
    <t xml:space="preserve">     - Chi bộ trích lại 30% tiền thu đảng phí: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</si>
  <si>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6/2019 và truy thu Q1/2019 (1,2)</t>
    </r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</si>
  <si>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</si>
  <si>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</si>
  <si>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</si>
  <si>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</si>
  <si>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</si>
  <si>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</si>
  <si>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7/2019 và truy thu Thi đua từ T1-T6/2019</t>
    </r>
  </si>
  <si>
    <t>Truy thu 1,2</t>
  </si>
  <si>
    <t>Tổng
số tiền tính đảng phí</t>
  </si>
  <si>
    <t>11 = 9+10</t>
  </si>
  <si>
    <t>Truy thu thi đua (T1-T6)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</si>
  <si>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8/2019 và truy thu tiền hiệu quả quý 2/2019</t>
    </r>
  </si>
  <si>
    <t xml:space="preserve"> Thi đua T7/2019</t>
  </si>
  <si>
    <t>Truy thu hiệu quả quý 2/2019</t>
  </si>
  <si>
    <t>12=9+10+11</t>
  </si>
  <si>
    <t>13=11*1%</t>
  </si>
  <si>
    <t>1% Lương</t>
  </si>
  <si>
    <t>1% Các khoản thu khác</t>
  </si>
  <si>
    <t>Tổng các khoản thu khác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</si>
</sst>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  <numFmt numFmtId="167" formatCode="0.00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i/>
      <sz val="6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name val="Times New Roman"/>
      <family val="1"/>
    </font>
    <font>
      <sz val="9"/>
      <color theme="0"/>
      <name val="Times New Roman"/>
      <family val="1"/>
    </font>
    <font>
      <sz val="13"/>
      <color theme="3" tint="0.5999938962981048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55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horizontal="left"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3" fontId="8" fillId="3" borderId="1" xfId="1" applyNumberFormat="1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14" fontId="2" fillId="3" borderId="0" xfId="0" applyNumberFormat="1" applyFont="1" applyFill="1"/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6" fillId="3" borderId="0" xfId="0" applyFont="1" applyFill="1"/>
    <xf numFmtId="164" fontId="2" fillId="3" borderId="0" xfId="0" applyNumberFormat="1" applyFont="1" applyFill="1"/>
    <xf numFmtId="0" fontId="8" fillId="3" borderId="2" xfId="1" applyNumberFormat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vertical="center"/>
    </xf>
    <xf numFmtId="164" fontId="9" fillId="0" borderId="5" xfId="1" applyNumberFormat="1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vertical="center"/>
    </xf>
    <xf numFmtId="0" fontId="10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164" fontId="2" fillId="3" borderId="1" xfId="0" applyNumberFormat="1" applyFont="1" applyFill="1" applyBorder="1"/>
    <xf numFmtId="164" fontId="2" fillId="3" borderId="1" xfId="1" applyNumberFormat="1" applyFont="1" applyFill="1" applyBorder="1"/>
    <xf numFmtId="0" fontId="17" fillId="0" borderId="1" xfId="0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4" fontId="20" fillId="3" borderId="1" xfId="1" applyNumberFormat="1" applyFont="1" applyFill="1" applyBorder="1" applyAlignment="1">
      <alignment horizontal="right" vertical="center"/>
    </xf>
    <xf numFmtId="164" fontId="23" fillId="0" borderId="1" xfId="0" applyNumberFormat="1" applyFont="1" applyBorder="1" applyAlignment="1">
      <alignment vertical="center"/>
    </xf>
    <xf numFmtId="164" fontId="24" fillId="3" borderId="1" xfId="1" applyNumberFormat="1" applyFont="1" applyFill="1" applyBorder="1" applyAlignment="1">
      <alignment horizontal="right" vertical="center"/>
    </xf>
    <xf numFmtId="2" fontId="24" fillId="3" borderId="1" xfId="1" applyNumberFormat="1" applyFont="1" applyFill="1" applyBorder="1" applyAlignment="1">
      <alignment horizontal="right" vertical="center"/>
    </xf>
    <xf numFmtId="43" fontId="24" fillId="3" borderId="1" xfId="1" applyFont="1" applyFill="1" applyBorder="1" applyAlignment="1">
      <alignment horizontal="right" vertical="center"/>
    </xf>
    <xf numFmtId="9" fontId="24" fillId="3" borderId="1" xfId="1" applyNumberFormat="1" applyFont="1" applyFill="1" applyBorder="1" applyAlignment="1">
      <alignment horizontal="right" vertical="center"/>
    </xf>
    <xf numFmtId="165" fontId="24" fillId="3" borderId="1" xfId="1" applyNumberFormat="1" applyFont="1" applyFill="1" applyBorder="1" applyAlignment="1">
      <alignment horizontal="right" vertical="center"/>
    </xf>
    <xf numFmtId="166" fontId="24" fillId="3" borderId="1" xfId="1" applyNumberFormat="1" applyFont="1" applyFill="1" applyBorder="1" applyAlignment="1">
      <alignment horizontal="right" vertical="center"/>
    </xf>
    <xf numFmtId="2" fontId="24" fillId="3" borderId="1" xfId="0" applyNumberFormat="1" applyFont="1" applyFill="1" applyBorder="1" applyAlignment="1">
      <alignment horizontal="right" vertical="center"/>
    </xf>
    <xf numFmtId="0" fontId="24" fillId="3" borderId="1" xfId="0" applyFont="1" applyFill="1" applyBorder="1" applyAlignment="1">
      <alignment horizontal="right" vertical="center"/>
    </xf>
    <xf numFmtId="0" fontId="24" fillId="3" borderId="1" xfId="1" applyNumberFormat="1" applyFont="1" applyFill="1" applyBorder="1" applyAlignment="1">
      <alignment horizontal="right" vertical="center"/>
    </xf>
    <xf numFmtId="0" fontId="26" fillId="0" borderId="0" xfId="0" applyFont="1"/>
    <xf numFmtId="0" fontId="24" fillId="0" borderId="0" xfId="0" applyFont="1"/>
    <xf numFmtId="0" fontId="25" fillId="0" borderId="0" xfId="0" applyFont="1" applyAlignment="1"/>
    <xf numFmtId="0" fontId="20" fillId="0" borderId="0" xfId="0" quotePrefix="1" applyFont="1" applyAlignment="1">
      <alignment vertical="center"/>
    </xf>
    <xf numFmtId="0" fontId="27" fillId="0" borderId="0" xfId="0" applyFont="1"/>
    <xf numFmtId="0" fontId="20" fillId="0" borderId="0" xfId="0" applyFont="1"/>
    <xf numFmtId="43" fontId="20" fillId="0" borderId="0" xfId="0" applyNumberFormat="1" applyFont="1"/>
    <xf numFmtId="0" fontId="23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164" fontId="24" fillId="0" borderId="0" xfId="0" applyNumberFormat="1" applyFont="1"/>
    <xf numFmtId="0" fontId="30" fillId="0" borderId="0" xfId="0" applyFont="1"/>
    <xf numFmtId="164" fontId="23" fillId="0" borderId="0" xfId="1" applyNumberFormat="1" applyFont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167" fontId="8" fillId="3" borderId="1" xfId="1" applyNumberFormat="1" applyFont="1" applyFill="1" applyBorder="1" applyAlignment="1">
      <alignment horizontal="right" vertical="center"/>
    </xf>
    <xf numFmtId="164" fontId="2" fillId="3" borderId="1" xfId="0" applyNumberFormat="1" applyFont="1" applyFill="1" applyBorder="1" applyAlignment="1">
      <alignment vertical="center"/>
    </xf>
    <xf numFmtId="0" fontId="31" fillId="0" borderId="0" xfId="0" applyFont="1" applyAlignment="1">
      <alignment vertical="top"/>
    </xf>
    <xf numFmtId="0" fontId="8" fillId="3" borderId="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2" fontId="8" fillId="3" borderId="5" xfId="1" applyNumberFormat="1" applyFont="1" applyFill="1" applyBorder="1" applyAlignment="1">
      <alignment horizontal="right" vertical="center"/>
    </xf>
    <xf numFmtId="43" fontId="8" fillId="3" borderId="5" xfId="1" applyFont="1" applyFill="1" applyBorder="1" applyAlignment="1">
      <alignment horizontal="right" vertical="center"/>
    </xf>
    <xf numFmtId="0" fontId="8" fillId="3" borderId="5" xfId="1" applyNumberFormat="1" applyFont="1" applyFill="1" applyBorder="1" applyAlignment="1">
      <alignment horizontal="right" vertical="center"/>
    </xf>
    <xf numFmtId="9" fontId="8" fillId="3" borderId="5" xfId="1" applyNumberFormat="1" applyFont="1" applyFill="1" applyBorder="1" applyAlignment="1">
      <alignment horizontal="right" vertical="center"/>
    </xf>
    <xf numFmtId="166" fontId="8" fillId="3" borderId="5" xfId="1" applyNumberFormat="1" applyFont="1" applyFill="1" applyBorder="1" applyAlignment="1">
      <alignment horizontal="right" vertical="center"/>
    </xf>
    <xf numFmtId="164" fontId="8" fillId="3" borderId="5" xfId="1" applyNumberFormat="1" applyFont="1" applyFill="1" applyBorder="1" applyAlignment="1">
      <alignment horizontal="right" vertical="center"/>
    </xf>
    <xf numFmtId="164" fontId="8" fillId="3" borderId="3" xfId="1" applyNumberFormat="1" applyFont="1" applyFill="1" applyBorder="1" applyAlignment="1">
      <alignment horizontal="right" vertical="center"/>
    </xf>
    <xf numFmtId="0" fontId="32" fillId="0" borderId="0" xfId="0" applyFont="1" applyAlignment="1">
      <alignment vertical="top"/>
    </xf>
    <xf numFmtId="164" fontId="2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164" fontId="9" fillId="0" borderId="3" xfId="1" applyNumberFormat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 wrapText="1"/>
    </xf>
    <xf numFmtId="164" fontId="9" fillId="0" borderId="0" xfId="0" applyNumberFormat="1" applyFont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164" fontId="23" fillId="0" borderId="0" xfId="0" applyNumberFormat="1" applyFont="1" applyAlignment="1">
      <alignment horizontal="center" vertical="center"/>
    </xf>
    <xf numFmtId="164" fontId="23" fillId="0" borderId="0" xfId="1" applyNumberFormat="1" applyFont="1" applyAlignment="1">
      <alignment horizontal="center" vertical="center"/>
    </xf>
    <xf numFmtId="0" fontId="15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 wrapText="1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right" vertical="center"/>
    </xf>
    <xf numFmtId="164" fontId="9" fillId="2" borderId="1" xfId="0" applyNumberFormat="1" applyFont="1" applyFill="1" applyBorder="1" applyAlignment="1">
      <alignment vertical="center"/>
    </xf>
    <xf numFmtId="0" fontId="8" fillId="2" borderId="0" xfId="0" applyFont="1" applyFill="1"/>
    <xf numFmtId="0" fontId="2" fillId="2" borderId="0" xfId="0" applyFont="1" applyFill="1"/>
    <xf numFmtId="0" fontId="9" fillId="2" borderId="0" xfId="0" applyFont="1" applyFill="1" applyAlignment="1"/>
    <xf numFmtId="0" fontId="13" fillId="2" borderId="0" xfId="0" applyFont="1" applyFill="1" applyAlignment="1"/>
    <xf numFmtId="0" fontId="0" fillId="2" borderId="0" xfId="0" applyFill="1"/>
    <xf numFmtId="0" fontId="0" fillId="2" borderId="0" xfId="0" applyFill="1" applyAlignment="1">
      <alignment vertical="center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70521" y="468406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12328</xdr:colOff>
      <xdr:row>0</xdr:row>
      <xdr:rowOff>411256</xdr:rowOff>
    </xdr:from>
    <xdr:to>
      <xdr:col>5</xdr:col>
      <xdr:colOff>895350</xdr:colOff>
      <xdr:row>0</xdr:row>
      <xdr:rowOff>411257</xdr:rowOff>
    </xdr:to>
    <xdr:cxnSp macro="">
      <xdr:nvCxnSpPr>
        <xdr:cNvPr id="11" name="Straight Connector 10"/>
        <xdr:cNvCxnSpPr/>
      </xdr:nvCxnSpPr>
      <xdr:spPr>
        <a:xfrm flipV="1">
          <a:off x="4069978" y="411256"/>
          <a:ext cx="17497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2416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10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3362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3" name="Straight Connector 2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421903</xdr:colOff>
      <xdr:row>0</xdr:row>
      <xdr:rowOff>458881</xdr:rowOff>
    </xdr:from>
    <xdr:to>
      <xdr:col>15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Normal="100" workbookViewId="0">
      <pane ySplit="4" topLeftCell="A5" activePane="bottomLeft" state="frozen"/>
      <selection pane="bottomLeft" activeCell="A26" sqref="A26:C26"/>
    </sheetView>
  </sheetViews>
  <sheetFormatPr defaultRowHeight="15" x14ac:dyDescent="0.25"/>
  <cols>
    <col min="1" max="1" width="6.5703125" customWidth="1"/>
    <col min="2" max="2" width="25.85546875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  <col min="17" max="17" width="20" customWidth="1"/>
  </cols>
  <sheetData>
    <row r="1" spans="1:14" s="3" customFormat="1" ht="63" customHeight="1" x14ac:dyDescent="0.25">
      <c r="A1" s="122" t="s">
        <v>45</v>
      </c>
      <c r="B1" s="123"/>
      <c r="C1" s="123"/>
      <c r="D1" s="123"/>
      <c r="E1" s="123"/>
      <c r="F1" s="123"/>
      <c r="G1" s="122" t="s">
        <v>21</v>
      </c>
      <c r="H1" s="123"/>
      <c r="I1" s="123"/>
      <c r="J1" s="123"/>
      <c r="K1" s="123"/>
    </row>
    <row r="2" spans="1:14" ht="50.25" customHeight="1" x14ac:dyDescent="0.25">
      <c r="A2" s="124" t="s">
        <v>48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6" t="s">
        <v>24</v>
      </c>
      <c r="F3" s="127"/>
      <c r="G3" s="126" t="s">
        <v>25</v>
      </c>
      <c r="H3" s="128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3.2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" si="3">J5*1%</f>
        <v>115230.19380000001</v>
      </c>
      <c r="L5" s="45"/>
    </row>
    <row r="6" spans="1:14" s="31" customFormat="1" ht="23.25" customHeight="1" x14ac:dyDescent="0.25">
      <c r="A6" s="35">
        <v>2</v>
      </c>
      <c r="B6" s="36" t="s">
        <v>8</v>
      </c>
      <c r="C6" s="46">
        <v>4.6500000000000004</v>
      </c>
      <c r="D6" s="4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ref="K6" si="4">J6*1%</f>
        <v>82232.400000000009</v>
      </c>
      <c r="L6" s="45"/>
    </row>
    <row r="7" spans="1:14" s="31" customFormat="1" ht="23.2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3.2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</row>
    <row r="9" spans="1:14" s="31" customFormat="1" ht="23.2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3.2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3.2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</row>
    <row r="12" spans="1:14" s="31" customFormat="1" ht="23.2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</row>
    <row r="13" spans="1:14" s="31" customFormat="1" ht="23.2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6"/>
        <v>68168.37999999999</v>
      </c>
      <c r="L13" s="45"/>
    </row>
    <row r="14" spans="1:14" s="31" customFormat="1" ht="23.2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</row>
    <row r="15" spans="1:14" s="31" customFormat="1" ht="23.2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</row>
    <row r="16" spans="1:14" s="31" customFormat="1" ht="23.2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</row>
    <row r="17" spans="1:17" s="31" customFormat="1" ht="23.2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M17" s="31">
        <f>L19+L20+L21</f>
        <v>37600</v>
      </c>
      <c r="N17" s="31">
        <f>M17*30%</f>
        <v>11280</v>
      </c>
    </row>
    <row r="18" spans="1:17" s="31" customFormat="1" ht="23.2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N18" s="31">
        <f>M17-N17</f>
        <v>26320</v>
      </c>
      <c r="O18" s="31">
        <f>N18*30%</f>
        <v>7896</v>
      </c>
    </row>
    <row r="19" spans="1:17" s="31" customFormat="1" ht="23.2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L19" s="31">
        <v>4587</v>
      </c>
    </row>
    <row r="20" spans="1:17" s="31" customFormat="1" ht="23.2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  <c r="L20" s="31">
        <v>16263</v>
      </c>
      <c r="Q20" s="50"/>
    </row>
    <row r="21" spans="1:17" s="31" customFormat="1" ht="23.2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L21" s="31">
        <v>16750</v>
      </c>
      <c r="N21" s="51">
        <f>SUM(K5:K21)</f>
        <v>1093451.7010000001</v>
      </c>
    </row>
    <row r="22" spans="1:17" s="31" customFormat="1" ht="23.2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J22*1%</f>
        <v>37113</v>
      </c>
      <c r="N22" s="51"/>
    </row>
    <row r="23" spans="1:17" s="16" customFormat="1" ht="20.100000000000001" customHeight="1" x14ac:dyDescent="0.25">
      <c r="A23" s="114" t="s">
        <v>22</v>
      </c>
      <c r="B23" s="115"/>
      <c r="C23" s="115"/>
      <c r="D23" s="115"/>
      <c r="E23" s="115"/>
      <c r="F23" s="115"/>
      <c r="G23" s="115"/>
      <c r="H23" s="115"/>
      <c r="I23" s="116"/>
      <c r="J23" s="24">
        <f>SUM(J5:J22)</f>
        <v>113056470.10000001</v>
      </c>
      <c r="K23" s="24">
        <f>SUM(K5:K22)</f>
        <v>1130564.7010000001</v>
      </c>
    </row>
    <row r="24" spans="1:17" s="19" customFormat="1" ht="11.25" customHeight="1" x14ac:dyDescent="0.25">
      <c r="A24" s="6"/>
      <c r="B24" s="6"/>
      <c r="C24" s="7"/>
      <c r="D24" s="6"/>
      <c r="E24" s="6"/>
      <c r="F24" s="6"/>
      <c r="G24" s="6"/>
      <c r="H24" s="6"/>
      <c r="I24" s="6"/>
      <c r="J24" s="6"/>
      <c r="K24" s="6"/>
    </row>
    <row r="25" spans="1:17" s="19" customFormat="1" ht="22.5" customHeight="1" x14ac:dyDescent="0.25">
      <c r="A25" s="117" t="s">
        <v>42</v>
      </c>
      <c r="B25" s="117"/>
      <c r="C25" s="117"/>
      <c r="D25" s="34">
        <f>K23*30%</f>
        <v>339169.41030000005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7" s="19" customFormat="1" ht="24.75" customHeight="1" x14ac:dyDescent="0.25">
      <c r="A26" s="117" t="s">
        <v>43</v>
      </c>
      <c r="B26" s="117"/>
      <c r="C26" s="117"/>
      <c r="D26" s="34">
        <f>K23*70%</f>
        <v>791395.29070000001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7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7" s="19" customFormat="1" ht="15.75" x14ac:dyDescent="0.25">
      <c r="A28" s="119"/>
      <c r="B28" s="119"/>
      <c r="C28"/>
      <c r="G28" s="120" t="s">
        <v>36</v>
      </c>
      <c r="H28" s="120"/>
      <c r="I28" s="120"/>
      <c r="J28" s="120"/>
      <c r="K28" s="120"/>
      <c r="L28" s="20"/>
      <c r="M28" s="20"/>
      <c r="N28" s="20"/>
      <c r="O28" s="20"/>
    </row>
    <row r="29" spans="1:17" s="19" customFormat="1" ht="15.75" x14ac:dyDescent="0.25">
      <c r="A29" s="121" t="s">
        <v>35</v>
      </c>
      <c r="B29" s="121"/>
      <c r="C29" s="121"/>
      <c r="D29" s="121"/>
      <c r="E29" s="121"/>
      <c r="F29" s="121"/>
      <c r="G29" s="121" t="s">
        <v>37</v>
      </c>
      <c r="H29" s="121"/>
      <c r="I29" s="121"/>
      <c r="J29" s="121"/>
      <c r="K29" s="121"/>
      <c r="L29" s="20"/>
      <c r="M29" s="20"/>
      <c r="N29" s="20"/>
      <c r="O29" s="20"/>
    </row>
    <row r="30" spans="1:17" s="19" customFormat="1" ht="16.5" x14ac:dyDescent="0.25">
      <c r="A30"/>
      <c r="B30"/>
      <c r="C30"/>
      <c r="G30" s="118" t="s">
        <v>34</v>
      </c>
      <c r="H30" s="118"/>
      <c r="I30" s="118"/>
      <c r="J30" s="118"/>
      <c r="K30" s="118"/>
    </row>
    <row r="31" spans="1:17" s="19" customFormat="1" ht="15.75" x14ac:dyDescent="0.25">
      <c r="A31"/>
      <c r="B31"/>
      <c r="C31"/>
      <c r="G31"/>
      <c r="H31"/>
      <c r="I31"/>
      <c r="J31"/>
      <c r="K31"/>
    </row>
    <row r="32" spans="1:17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6.5" x14ac:dyDescent="0.25">
      <c r="A36" s="118" t="s">
        <v>3</v>
      </c>
      <c r="B36" s="118"/>
      <c r="C36" s="118"/>
      <c r="D36" s="118"/>
      <c r="E36" s="118"/>
      <c r="F36" s="118"/>
      <c r="G36" s="118" t="s">
        <v>8</v>
      </c>
      <c r="H36" s="118"/>
      <c r="I36" s="118"/>
      <c r="J36" s="118"/>
      <c r="K36" s="118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1:F1"/>
    <mergeCell ref="G1:K1"/>
    <mergeCell ref="A2:K2"/>
    <mergeCell ref="E3:F3"/>
    <mergeCell ref="G3:H3"/>
    <mergeCell ref="A23:I23"/>
    <mergeCell ref="A25:C25"/>
    <mergeCell ref="A26:C26"/>
    <mergeCell ref="A36:F36"/>
    <mergeCell ref="G36:K36"/>
    <mergeCell ref="A28:B28"/>
    <mergeCell ref="G28:K28"/>
    <mergeCell ref="A29:F29"/>
    <mergeCell ref="G29:K29"/>
    <mergeCell ref="G30:K30"/>
  </mergeCells>
  <pageMargins left="0.31" right="0.2" top="1.08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zoomScale="85" zoomScaleNormal="85" workbookViewId="0">
      <pane ySplit="4" topLeftCell="A5" activePane="bottomLeft" state="frozen"/>
      <selection pane="bottomLeft" activeCell="B24" sqref="B24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6.75" customHeight="1" x14ac:dyDescent="0.25">
      <c r="A1" s="122" t="s">
        <v>45</v>
      </c>
      <c r="B1" s="123"/>
      <c r="C1" s="123"/>
      <c r="D1" s="123"/>
      <c r="E1" s="123"/>
      <c r="F1" s="123"/>
      <c r="G1" s="122" t="s">
        <v>21</v>
      </c>
      <c r="H1" s="123"/>
      <c r="I1" s="123"/>
      <c r="J1" s="123"/>
      <c r="K1" s="123"/>
    </row>
    <row r="2" spans="1:14" ht="50.25" customHeight="1" x14ac:dyDescent="0.25">
      <c r="A2" s="124" t="s">
        <v>49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6" t="s">
        <v>24</v>
      </c>
      <c r="F3" s="127"/>
      <c r="G3" s="126" t="s">
        <v>25</v>
      </c>
      <c r="H3" s="128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1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1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J19*1%+L19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3.25" customHeight="1" x14ac:dyDescent="0.25">
      <c r="A22" s="52">
        <v>18</v>
      </c>
      <c r="B22" s="36" t="s">
        <v>47</v>
      </c>
      <c r="C22" s="43">
        <v>2.67</v>
      </c>
      <c r="D22" s="40"/>
      <c r="E22" s="40"/>
      <c r="F22" s="48"/>
      <c r="G22" s="41"/>
      <c r="H22" s="43"/>
      <c r="I22" s="44">
        <v>1390000</v>
      </c>
      <c r="J22" s="44">
        <f>((C22+D22+F22+H22)*I22)</f>
        <v>3711300</v>
      </c>
      <c r="K22" s="44">
        <f>J22*0.005</f>
        <v>18556.5</v>
      </c>
    </row>
    <row r="23" spans="1:15" s="16" customFormat="1" ht="23.25" customHeight="1" x14ac:dyDescent="0.25">
      <c r="A23" s="114" t="s">
        <v>22</v>
      </c>
      <c r="B23" s="115"/>
      <c r="C23" s="115"/>
      <c r="D23" s="115"/>
      <c r="E23" s="115"/>
      <c r="F23" s="115"/>
      <c r="G23" s="115"/>
      <c r="H23" s="115"/>
      <c r="I23" s="116"/>
      <c r="J23" s="24">
        <f>SUM(J5:J22)</f>
        <v>113056470.10000001</v>
      </c>
      <c r="K23" s="24">
        <f>SUM(K5:K22)</f>
        <v>1112008.2010000001</v>
      </c>
    </row>
    <row r="24" spans="1:15" s="19" customFormat="1" ht="26.2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17" t="s">
        <v>42</v>
      </c>
      <c r="B25" s="117"/>
      <c r="C25" s="117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17" t="s">
        <v>43</v>
      </c>
      <c r="B26" s="117"/>
      <c r="C26" s="117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29.25" customHeight="1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>
        <f>790861*2+797764</f>
        <v>2379486</v>
      </c>
      <c r="N27" s="13"/>
      <c r="O27" s="20"/>
    </row>
    <row r="28" spans="1:15" s="19" customFormat="1" ht="15.75" x14ac:dyDescent="0.25">
      <c r="C28"/>
      <c r="G28" s="120" t="s">
        <v>36</v>
      </c>
      <c r="H28" s="120"/>
      <c r="I28" s="120"/>
      <c r="J28" s="120"/>
      <c r="K28" s="120"/>
      <c r="L28" s="29"/>
      <c r="M28" s="20">
        <f>M27-2397486</f>
        <v>-18000</v>
      </c>
      <c r="N28" s="20"/>
      <c r="O28" s="20"/>
    </row>
    <row r="29" spans="1:15" s="19" customFormat="1" ht="15.75" x14ac:dyDescent="0.25">
      <c r="A29" s="121" t="s">
        <v>35</v>
      </c>
      <c r="B29" s="121"/>
      <c r="C29" s="121"/>
      <c r="D29" s="121"/>
      <c r="E29" s="121"/>
      <c r="F29" s="121"/>
      <c r="G29" s="121" t="s">
        <v>38</v>
      </c>
      <c r="H29" s="121"/>
      <c r="I29" s="121"/>
      <c r="J29" s="121"/>
      <c r="K29" s="121"/>
      <c r="L29" s="27"/>
      <c r="M29" s="20"/>
      <c r="N29" s="20"/>
      <c r="O29" s="20"/>
    </row>
    <row r="30" spans="1:15" s="19" customFormat="1" ht="16.5" x14ac:dyDescent="0.25">
      <c r="A30"/>
      <c r="B30"/>
      <c r="C30"/>
      <c r="G30" s="118" t="s">
        <v>34</v>
      </c>
      <c r="H30" s="118"/>
      <c r="I30" s="118"/>
      <c r="J30" s="118"/>
      <c r="K30" s="118"/>
      <c r="L30" s="28"/>
    </row>
    <row r="31" spans="1:15" s="19" customFormat="1" ht="15.75" x14ac:dyDescent="0.25">
      <c r="A31"/>
      <c r="B31"/>
      <c r="C31"/>
      <c r="G31"/>
      <c r="H31"/>
      <c r="I31"/>
      <c r="J31"/>
      <c r="K31"/>
      <c r="L31"/>
    </row>
    <row r="32" spans="1:15" s="19" customFormat="1" ht="15.75" x14ac:dyDescent="0.25">
      <c r="A32"/>
      <c r="B32"/>
      <c r="C32"/>
      <c r="G32"/>
      <c r="H32"/>
      <c r="I32"/>
      <c r="J32"/>
      <c r="K32"/>
      <c r="L32"/>
    </row>
    <row r="33" spans="1:12" s="19" customFormat="1" ht="15.75" x14ac:dyDescent="0.25">
      <c r="A33"/>
      <c r="B33"/>
      <c r="C33"/>
      <c r="G33"/>
      <c r="H33"/>
      <c r="I33"/>
      <c r="J33"/>
      <c r="K33"/>
      <c r="L33" s="7"/>
    </row>
    <row r="34" spans="1:12" s="19" customFormat="1" ht="15.75" x14ac:dyDescent="0.25">
      <c r="A34"/>
      <c r="B34"/>
      <c r="C34"/>
      <c r="D34" s="119"/>
      <c r="E34" s="119"/>
      <c r="G34"/>
      <c r="H34"/>
      <c r="I34"/>
      <c r="J34"/>
      <c r="K34"/>
      <c r="L34" s="25"/>
    </row>
    <row r="35" spans="1:12" s="19" customFormat="1" ht="15.75" x14ac:dyDescent="0.25">
      <c r="A35" s="26"/>
      <c r="B35"/>
      <c r="C35" s="26"/>
      <c r="G35" s="26"/>
      <c r="H35" s="26"/>
      <c r="I35" s="26"/>
      <c r="J35" s="26"/>
      <c r="K35" s="26"/>
      <c r="L35" s="26"/>
    </row>
    <row r="36" spans="1:12" s="19" customFormat="1" ht="18.75" x14ac:dyDescent="0.3">
      <c r="A36" s="129" t="s">
        <v>3</v>
      </c>
      <c r="B36" s="129"/>
      <c r="C36" s="129"/>
      <c r="D36" s="129"/>
      <c r="E36" s="129"/>
      <c r="F36" s="129"/>
      <c r="G36" s="129" t="s">
        <v>8</v>
      </c>
      <c r="H36" s="129"/>
      <c r="I36" s="129"/>
      <c r="J36" s="129"/>
      <c r="K36" s="129"/>
      <c r="L36" s="30"/>
    </row>
    <row r="37" spans="1:12" s="19" customFormat="1" ht="15.75" x14ac:dyDescent="0.25">
      <c r="A37" s="6"/>
      <c r="B37" s="6"/>
      <c r="C37" s="7"/>
      <c r="D37" s="6"/>
      <c r="E37" s="6"/>
      <c r="F37" s="6"/>
    </row>
    <row r="38" spans="1:12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2" s="19" customFormat="1" ht="15.75" x14ac:dyDescent="0.25">
      <c r="A39" s="6"/>
      <c r="B39" s="6"/>
      <c r="C39" s="7"/>
      <c r="D39" s="6"/>
      <c r="E39" s="6"/>
      <c r="F39" s="6"/>
      <c r="G39" s="6"/>
      <c r="H39" s="6"/>
      <c r="I39" s="6"/>
      <c r="J39" s="6"/>
      <c r="K39" s="6"/>
    </row>
    <row r="40" spans="1:12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</row>
    <row r="41" spans="1:12" s="19" customFormat="1" ht="15.75" x14ac:dyDescent="0.25">
      <c r="A41" s="6"/>
      <c r="B41" s="6"/>
      <c r="C41" s="7"/>
      <c r="D41" s="6"/>
      <c r="E41" s="6"/>
      <c r="F41" s="6"/>
      <c r="G41" s="6"/>
      <c r="H41" s="6"/>
      <c r="I41" s="6"/>
      <c r="J41" s="6"/>
      <c r="K41" s="6"/>
    </row>
    <row r="42" spans="1:12" s="19" customFormat="1" ht="15.75" x14ac:dyDescent="0.25">
      <c r="C42" s="21"/>
    </row>
    <row r="43" spans="1:12" s="19" customFormat="1" ht="15.75" x14ac:dyDescent="0.25">
      <c r="C43" s="21"/>
    </row>
    <row r="44" spans="1:12" s="19" customFormat="1" ht="15.75" x14ac:dyDescent="0.25">
      <c r="C44" s="21"/>
    </row>
    <row r="45" spans="1:12" s="19" customFormat="1" ht="15.75" x14ac:dyDescent="0.25">
      <c r="C45" s="21"/>
    </row>
    <row r="46" spans="1:12" s="19" customFormat="1" ht="15.75" x14ac:dyDescent="0.25">
      <c r="C46" s="21"/>
    </row>
    <row r="47" spans="1:12" s="19" customFormat="1" ht="15.75" x14ac:dyDescent="0.25">
      <c r="C47" s="21"/>
    </row>
    <row r="48" spans="1:12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5">
    <mergeCell ref="A1:F1"/>
    <mergeCell ref="G1:K1"/>
    <mergeCell ref="A2:K2"/>
    <mergeCell ref="E3:F3"/>
    <mergeCell ref="G3:H3"/>
    <mergeCell ref="A25:C25"/>
    <mergeCell ref="A26:C26"/>
    <mergeCell ref="A23:I23"/>
    <mergeCell ref="A29:F29"/>
    <mergeCell ref="A36:F36"/>
    <mergeCell ref="G28:K28"/>
    <mergeCell ref="G29:K29"/>
    <mergeCell ref="G30:K30"/>
    <mergeCell ref="G36:K36"/>
    <mergeCell ref="D34:E34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zoomScale="85" zoomScaleNormal="85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8.28515625" customWidth="1"/>
    <col min="3" max="3" width="9.7109375" style="1" customWidth="1"/>
    <col min="4" max="4" width="11.8554687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5.25" customHeight="1" x14ac:dyDescent="0.25">
      <c r="A1" s="122" t="s">
        <v>45</v>
      </c>
      <c r="B1" s="123"/>
      <c r="C1" s="123"/>
      <c r="D1" s="123"/>
      <c r="E1" s="123"/>
      <c r="F1" s="123"/>
      <c r="G1" s="122" t="s">
        <v>21</v>
      </c>
      <c r="H1" s="123"/>
      <c r="I1" s="123"/>
      <c r="J1" s="123"/>
      <c r="K1" s="123"/>
    </row>
    <row r="2" spans="1:14" ht="50.25" customHeight="1" x14ac:dyDescent="0.25">
      <c r="A2" s="124" t="s">
        <v>50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6" t="s">
        <v>24</v>
      </c>
      <c r="F3" s="127"/>
      <c r="G3" s="126" t="s">
        <v>25</v>
      </c>
      <c r="H3" s="128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7.7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</row>
    <row r="23" spans="1:15" s="16" customFormat="1" ht="20.100000000000001" customHeight="1" x14ac:dyDescent="0.25">
      <c r="A23" s="114" t="s">
        <v>22</v>
      </c>
      <c r="B23" s="115"/>
      <c r="C23" s="115"/>
      <c r="D23" s="115"/>
      <c r="E23" s="115"/>
      <c r="F23" s="115"/>
      <c r="G23" s="115"/>
      <c r="H23" s="115"/>
      <c r="I23" s="116"/>
      <c r="J23" s="24">
        <f>SUM(J5:J22)</f>
        <v>113056470.10000001</v>
      </c>
      <c r="K23" s="24">
        <f>SUM(K5:K22)</f>
        <v>1112008.2010000001</v>
      </c>
    </row>
    <row r="24" spans="1:15" s="19" customFormat="1" ht="24.7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17" t="s">
        <v>42</v>
      </c>
      <c r="B25" s="117"/>
      <c r="C25" s="117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17" t="s">
        <v>43</v>
      </c>
      <c r="B26" s="117"/>
      <c r="C26" s="117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5" s="19" customFormat="1" ht="15.75" x14ac:dyDescent="0.25">
      <c r="C28"/>
      <c r="G28" s="120" t="s">
        <v>36</v>
      </c>
      <c r="H28" s="120"/>
      <c r="I28" s="120"/>
      <c r="J28" s="120"/>
      <c r="K28" s="120"/>
      <c r="L28" s="20"/>
      <c r="M28" s="20"/>
      <c r="N28" s="20"/>
      <c r="O28" s="20"/>
    </row>
    <row r="29" spans="1:15" s="19" customFormat="1" ht="15.75" x14ac:dyDescent="0.25">
      <c r="A29" s="121" t="s">
        <v>35</v>
      </c>
      <c r="B29" s="121"/>
      <c r="C29" s="121"/>
      <c r="D29" s="121"/>
      <c r="E29" s="121"/>
      <c r="F29" s="121"/>
      <c r="G29" s="121" t="s">
        <v>38</v>
      </c>
      <c r="H29" s="121"/>
      <c r="I29" s="121"/>
      <c r="J29" s="121"/>
      <c r="K29" s="121"/>
      <c r="L29" s="20"/>
      <c r="M29" s="20"/>
      <c r="N29" s="20"/>
      <c r="O29" s="20"/>
    </row>
    <row r="30" spans="1:15" s="19" customFormat="1" ht="16.5" x14ac:dyDescent="0.25">
      <c r="A30"/>
      <c r="B30"/>
      <c r="C30"/>
      <c r="G30" s="118" t="s">
        <v>34</v>
      </c>
      <c r="H30" s="118"/>
      <c r="I30" s="118"/>
      <c r="J30" s="118"/>
      <c r="K30" s="118"/>
    </row>
    <row r="31" spans="1:15" s="19" customFormat="1" ht="15.75" x14ac:dyDescent="0.25">
      <c r="A31"/>
      <c r="B31"/>
      <c r="C31"/>
      <c r="G31"/>
      <c r="H31"/>
      <c r="I31"/>
      <c r="J31"/>
      <c r="K31"/>
    </row>
    <row r="32" spans="1:15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D34" s="119"/>
      <c r="E34" s="119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8.75" x14ac:dyDescent="0.3">
      <c r="A36" s="129" t="s">
        <v>3</v>
      </c>
      <c r="B36" s="129"/>
      <c r="C36" s="129"/>
      <c r="D36" s="129"/>
      <c r="E36" s="129"/>
      <c r="F36" s="129"/>
      <c r="G36" s="129" t="s">
        <v>8</v>
      </c>
      <c r="H36" s="129"/>
      <c r="I36" s="129"/>
      <c r="J36" s="129"/>
      <c r="K36" s="129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1:F1"/>
    <mergeCell ref="G1:K1"/>
    <mergeCell ref="A2:K2"/>
    <mergeCell ref="E3:F3"/>
    <mergeCell ref="G3:H3"/>
    <mergeCell ref="A25:C25"/>
    <mergeCell ref="A26:C26"/>
    <mergeCell ref="A23:I23"/>
    <mergeCell ref="A36:F36"/>
    <mergeCell ref="G36:K36"/>
    <mergeCell ref="G28:K28"/>
    <mergeCell ref="A29:F29"/>
    <mergeCell ref="G29:K29"/>
    <mergeCell ref="G30:K30"/>
    <mergeCell ref="D34:E34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zoomScaleNormal="100" workbookViewId="0">
      <pane ySplit="3" topLeftCell="A10" activePane="bottomLeft" state="frozen"/>
      <selection pane="bottomLeft" activeCell="A24" sqref="A24:B24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2.7109375" customWidth="1"/>
    <col min="5" max="5" width="13" customWidth="1"/>
    <col min="6" max="6" width="22.7109375" customWidth="1"/>
  </cols>
  <sheetData>
    <row r="1" spans="1:6" s="3" customFormat="1" ht="55.5" customHeight="1" x14ac:dyDescent="0.25">
      <c r="A1" s="130" t="s">
        <v>46</v>
      </c>
      <c r="B1" s="130"/>
      <c r="C1" s="130"/>
      <c r="D1" s="131" t="s">
        <v>21</v>
      </c>
      <c r="E1" s="131"/>
      <c r="F1" s="131"/>
    </row>
    <row r="2" spans="1:6" ht="58.5" customHeight="1" x14ac:dyDescent="0.25">
      <c r="A2" s="132" t="s">
        <v>51</v>
      </c>
      <c r="B2" s="133"/>
      <c r="C2" s="133"/>
      <c r="D2" s="133"/>
      <c r="E2" s="133"/>
      <c r="F2" s="133"/>
    </row>
    <row r="3" spans="1:6" s="16" customFormat="1" ht="42" customHeight="1" x14ac:dyDescent="0.25">
      <c r="A3" s="2" t="s">
        <v>12</v>
      </c>
      <c r="B3" s="2" t="s">
        <v>13</v>
      </c>
      <c r="C3" s="14" t="s">
        <v>39</v>
      </c>
      <c r="D3" s="14" t="s">
        <v>40</v>
      </c>
      <c r="E3" s="22" t="s">
        <v>41</v>
      </c>
      <c r="F3" s="15" t="s">
        <v>44</v>
      </c>
    </row>
    <row r="4" spans="1:6" s="31" customFormat="1" ht="20.100000000000001" customHeight="1" x14ac:dyDescent="0.25">
      <c r="A4" s="35">
        <v>1</v>
      </c>
      <c r="B4" s="36" t="s">
        <v>0</v>
      </c>
      <c r="C4" s="37">
        <f>'THANG 1'!K5</f>
        <v>115230.19380000001</v>
      </c>
      <c r="D4" s="37">
        <v>115230.19380000001</v>
      </c>
      <c r="E4" s="37">
        <v>115230.19380000001</v>
      </c>
      <c r="F4" s="37">
        <f t="shared" ref="F4:F21" si="0">SUM(C4:E4)</f>
        <v>345690.58140000002</v>
      </c>
    </row>
    <row r="5" spans="1:6" s="31" customFormat="1" ht="20.100000000000001" customHeight="1" x14ac:dyDescent="0.25">
      <c r="A5" s="35">
        <v>2</v>
      </c>
      <c r="B5" s="36" t="s">
        <v>8</v>
      </c>
      <c r="C5" s="38">
        <f>'THANG 1'!K6</f>
        <v>82232.400000000009</v>
      </c>
      <c r="D5" s="38">
        <v>82232.400000000009</v>
      </c>
      <c r="E5" s="38">
        <v>82232.400000000009</v>
      </c>
      <c r="F5" s="37">
        <f t="shared" si="0"/>
        <v>246697.2</v>
      </c>
    </row>
    <row r="6" spans="1:6" s="31" customFormat="1" ht="20.100000000000001" customHeight="1" x14ac:dyDescent="0.25">
      <c r="A6" s="35">
        <v>3</v>
      </c>
      <c r="B6" s="36" t="s">
        <v>3</v>
      </c>
      <c r="C6" s="37">
        <f>'THANG 1'!K7</f>
        <v>69500</v>
      </c>
      <c r="D6" s="37">
        <v>69500</v>
      </c>
      <c r="E6" s="37">
        <v>69500</v>
      </c>
      <c r="F6" s="37">
        <f t="shared" si="0"/>
        <v>208500</v>
      </c>
    </row>
    <row r="7" spans="1:6" s="31" customFormat="1" ht="20.100000000000001" customHeight="1" x14ac:dyDescent="0.25">
      <c r="A7" s="35">
        <v>4</v>
      </c>
      <c r="B7" s="36" t="s">
        <v>20</v>
      </c>
      <c r="C7" s="37">
        <f>'THANG 1'!K8</f>
        <v>41700</v>
      </c>
      <c r="D7" s="37">
        <v>41700</v>
      </c>
      <c r="E7" s="37">
        <v>41700</v>
      </c>
      <c r="F7" s="37">
        <f t="shared" si="0"/>
        <v>125100</v>
      </c>
    </row>
    <row r="8" spans="1:6" s="31" customFormat="1" ht="20.100000000000001" customHeight="1" x14ac:dyDescent="0.25">
      <c r="A8" s="35">
        <v>5</v>
      </c>
      <c r="B8" s="36" t="s">
        <v>1</v>
      </c>
      <c r="C8" s="37">
        <f>'THANG 1'!K9</f>
        <v>96386.047200000015</v>
      </c>
      <c r="D8" s="37">
        <f>C8</f>
        <v>96386.047200000015</v>
      </c>
      <c r="E8" s="37">
        <f>D8</f>
        <v>96386.047200000015</v>
      </c>
      <c r="F8" s="37">
        <f t="shared" si="0"/>
        <v>289158.14160000003</v>
      </c>
    </row>
    <row r="9" spans="1:6" s="31" customFormat="1" ht="20.100000000000001" customHeight="1" x14ac:dyDescent="0.25">
      <c r="A9" s="35">
        <v>6</v>
      </c>
      <c r="B9" s="36" t="s">
        <v>2</v>
      </c>
      <c r="C9" s="37">
        <f>'THANG 1'!K10</f>
        <v>55739</v>
      </c>
      <c r="D9" s="37">
        <v>55739</v>
      </c>
      <c r="E9" s="37">
        <v>55739</v>
      </c>
      <c r="F9" s="37">
        <f t="shared" si="0"/>
        <v>167217</v>
      </c>
    </row>
    <row r="10" spans="1:6" s="31" customFormat="1" ht="20.100000000000001" customHeight="1" x14ac:dyDescent="0.25">
      <c r="A10" s="35">
        <v>7</v>
      </c>
      <c r="B10" s="36" t="s">
        <v>4</v>
      </c>
      <c r="C10" s="37">
        <f>'THANG 1'!K11</f>
        <v>81009.2</v>
      </c>
      <c r="D10" s="37">
        <f>C10</f>
        <v>81009.2</v>
      </c>
      <c r="E10" s="37">
        <f>D10</f>
        <v>81009.2</v>
      </c>
      <c r="F10" s="37">
        <f t="shared" si="0"/>
        <v>243027.59999999998</v>
      </c>
    </row>
    <row r="11" spans="1:6" s="31" customFormat="1" ht="20.100000000000001" customHeight="1" x14ac:dyDescent="0.25">
      <c r="A11" s="35">
        <v>8</v>
      </c>
      <c r="B11" s="36" t="s">
        <v>5</v>
      </c>
      <c r="C11" s="37">
        <f>'THANG 1'!K12</f>
        <v>55739</v>
      </c>
      <c r="D11" s="37">
        <v>55739</v>
      </c>
      <c r="E11" s="37">
        <v>55739</v>
      </c>
      <c r="F11" s="37">
        <f t="shared" si="0"/>
        <v>167217</v>
      </c>
    </row>
    <row r="12" spans="1:6" s="31" customFormat="1" ht="20.100000000000001" customHeight="1" x14ac:dyDescent="0.25">
      <c r="A12" s="35">
        <v>9</v>
      </c>
      <c r="B12" s="36" t="s">
        <v>6</v>
      </c>
      <c r="C12" s="37">
        <f>'THANG 1'!K13</f>
        <v>68168.37999999999</v>
      </c>
      <c r="D12" s="37">
        <v>68168.37999999999</v>
      </c>
      <c r="E12" s="37">
        <v>68168.37999999999</v>
      </c>
      <c r="F12" s="37">
        <f t="shared" si="0"/>
        <v>204505.13999999996</v>
      </c>
    </row>
    <row r="13" spans="1:6" s="31" customFormat="1" ht="20.100000000000001" customHeight="1" x14ac:dyDescent="0.25">
      <c r="A13" s="35">
        <v>10</v>
      </c>
      <c r="B13" s="36" t="s">
        <v>7</v>
      </c>
      <c r="C13" s="37">
        <f>'THANG 1'!K14</f>
        <v>82941.300000000017</v>
      </c>
      <c r="D13" s="37">
        <v>82941.300000000017</v>
      </c>
      <c r="E13" s="37">
        <v>82941.300000000017</v>
      </c>
      <c r="F13" s="37">
        <f t="shared" si="0"/>
        <v>248823.90000000005</v>
      </c>
    </row>
    <row r="14" spans="1:6" s="31" customFormat="1" ht="20.100000000000001" customHeight="1" x14ac:dyDescent="0.25">
      <c r="A14" s="35">
        <v>11</v>
      </c>
      <c r="B14" s="36" t="s">
        <v>9</v>
      </c>
      <c r="C14" s="37">
        <f>'THANG 1'!K15</f>
        <v>55461</v>
      </c>
      <c r="D14" s="37">
        <v>55461</v>
      </c>
      <c r="E14" s="37">
        <v>55461</v>
      </c>
      <c r="F14" s="37">
        <f t="shared" si="0"/>
        <v>166383</v>
      </c>
    </row>
    <row r="15" spans="1:6" s="31" customFormat="1" ht="20.100000000000001" customHeight="1" x14ac:dyDescent="0.25">
      <c r="A15" s="35">
        <v>12</v>
      </c>
      <c r="B15" s="36" t="s">
        <v>10</v>
      </c>
      <c r="C15" s="37">
        <f>'THANG 1'!K16</f>
        <v>37113</v>
      </c>
      <c r="D15" s="37">
        <v>37113</v>
      </c>
      <c r="E15" s="37">
        <v>37113</v>
      </c>
      <c r="F15" s="37">
        <f t="shared" si="0"/>
        <v>111339</v>
      </c>
    </row>
    <row r="16" spans="1:6" s="31" customFormat="1" ht="20.100000000000001" customHeight="1" x14ac:dyDescent="0.25">
      <c r="A16" s="35">
        <v>13</v>
      </c>
      <c r="B16" s="36" t="s">
        <v>11</v>
      </c>
      <c r="C16" s="37">
        <f>'THANG 1'!K17</f>
        <v>102807.18000000001</v>
      </c>
      <c r="D16" s="37">
        <f>C16</f>
        <v>102807.18000000001</v>
      </c>
      <c r="E16" s="37">
        <f>D16</f>
        <v>102807.18000000001</v>
      </c>
      <c r="F16" s="37">
        <f t="shared" si="0"/>
        <v>308421.54000000004</v>
      </c>
    </row>
    <row r="17" spans="1:10" s="31" customFormat="1" ht="20.100000000000001" customHeight="1" x14ac:dyDescent="0.25">
      <c r="A17" s="35">
        <v>14</v>
      </c>
      <c r="B17" s="36" t="s">
        <v>18</v>
      </c>
      <c r="C17" s="37">
        <f>'THANG 1'!K18</f>
        <v>37113</v>
      </c>
      <c r="D17" s="37">
        <v>37113</v>
      </c>
      <c r="E17" s="37">
        <v>37113</v>
      </c>
      <c r="F17" s="37">
        <f t="shared" si="0"/>
        <v>111339</v>
      </c>
    </row>
    <row r="18" spans="1:10" s="31" customFormat="1" ht="20.100000000000001" customHeight="1" x14ac:dyDescent="0.25">
      <c r="A18" s="35">
        <v>15</v>
      </c>
      <c r="B18" s="36" t="s">
        <v>19</v>
      </c>
      <c r="C18" s="37">
        <f>'THANG 1'!K19</f>
        <v>41700</v>
      </c>
      <c r="D18" s="37">
        <v>41700</v>
      </c>
      <c r="E18" s="37">
        <v>41700</v>
      </c>
      <c r="F18" s="37">
        <f t="shared" si="0"/>
        <v>125100</v>
      </c>
    </row>
    <row r="19" spans="1:10" s="31" customFormat="1" ht="20.100000000000001" customHeight="1" x14ac:dyDescent="0.25">
      <c r="A19" s="35">
        <v>16</v>
      </c>
      <c r="B19" s="36" t="s">
        <v>29</v>
      </c>
      <c r="C19" s="37">
        <f>'THANG 1'!K20</f>
        <v>37113</v>
      </c>
      <c r="D19" s="37">
        <f>C19</f>
        <v>37113</v>
      </c>
      <c r="E19" s="37">
        <f>D19</f>
        <v>37113</v>
      </c>
      <c r="F19" s="37">
        <f t="shared" si="0"/>
        <v>111339</v>
      </c>
    </row>
    <row r="20" spans="1:10" s="31" customFormat="1" ht="20.100000000000001" customHeight="1" x14ac:dyDescent="0.25">
      <c r="A20" s="35">
        <v>17</v>
      </c>
      <c r="B20" s="36" t="s">
        <v>30</v>
      </c>
      <c r="C20" s="37">
        <f>'THANG 1'!K21</f>
        <v>33499</v>
      </c>
      <c r="D20" s="37">
        <v>33499</v>
      </c>
      <c r="E20" s="37">
        <f>D20</f>
        <v>33499</v>
      </c>
      <c r="F20" s="37">
        <f t="shared" si="0"/>
        <v>100497</v>
      </c>
    </row>
    <row r="21" spans="1:10" s="31" customFormat="1" ht="20.100000000000001" customHeight="1" x14ac:dyDescent="0.25">
      <c r="A21" s="52">
        <v>18</v>
      </c>
      <c r="B21" s="36" t="s">
        <v>47</v>
      </c>
      <c r="C21" s="37">
        <f>'THANG 1'!K22</f>
        <v>37113</v>
      </c>
      <c r="D21" s="37">
        <f>'THANG 2'!K22</f>
        <v>18556.5</v>
      </c>
      <c r="E21" s="37">
        <f>'THANG 3'!K22</f>
        <v>18556.5</v>
      </c>
      <c r="F21" s="37">
        <f t="shared" si="0"/>
        <v>74226</v>
      </c>
    </row>
    <row r="22" spans="1:10" s="16" customFormat="1" ht="20.100000000000001" customHeight="1" x14ac:dyDescent="0.25">
      <c r="A22" s="53" t="s">
        <v>22</v>
      </c>
      <c r="B22" s="54"/>
      <c r="C22" s="55">
        <f>SUM(C4:C21)</f>
        <v>1130564.7010000001</v>
      </c>
      <c r="D22" s="55">
        <f t="shared" ref="D22:E22" si="1">SUM(D4:D21)</f>
        <v>1112008.2010000001</v>
      </c>
      <c r="E22" s="55">
        <f t="shared" si="1"/>
        <v>1112008.2010000001</v>
      </c>
      <c r="F22" s="24">
        <f>SUM(F4:F21)</f>
        <v>3354581.1030000001</v>
      </c>
    </row>
    <row r="23" spans="1:10" s="19" customFormat="1" ht="11.25" customHeight="1" x14ac:dyDescent="0.25">
      <c r="A23" s="6"/>
      <c r="B23" s="6"/>
      <c r="C23" s="7"/>
      <c r="D23" s="6"/>
      <c r="E23" s="6"/>
      <c r="F23" s="6"/>
    </row>
    <row r="24" spans="1:10" s="19" customFormat="1" ht="22.5" customHeight="1" x14ac:dyDescent="0.25">
      <c r="A24" s="117" t="s">
        <v>42</v>
      </c>
      <c r="B24" s="117"/>
      <c r="C24" s="34">
        <f>F22*30%</f>
        <v>1006374.3308999999</v>
      </c>
      <c r="D24" s="32" t="s">
        <v>32</v>
      </c>
      <c r="E24" s="33"/>
      <c r="G24" s="20"/>
      <c r="H24" s="20"/>
    </row>
    <row r="25" spans="1:10" s="19" customFormat="1" ht="24.75" customHeight="1" x14ac:dyDescent="0.25">
      <c r="A25" s="117" t="s">
        <v>43</v>
      </c>
      <c r="B25" s="117"/>
      <c r="C25" s="34">
        <f>F22*70%</f>
        <v>2348206.7720999997</v>
      </c>
      <c r="D25" s="32" t="s">
        <v>32</v>
      </c>
      <c r="E25" s="33"/>
      <c r="G25" s="10"/>
      <c r="H25" s="20"/>
    </row>
    <row r="26" spans="1:10" s="19" customFormat="1" ht="15.75" x14ac:dyDescent="0.25">
      <c r="A26" s="6"/>
      <c r="B26" s="6"/>
      <c r="C26" s="7"/>
      <c r="D26" s="6"/>
      <c r="E26" s="6"/>
      <c r="F26" s="9"/>
      <c r="G26" s="12"/>
    </row>
    <row r="27" spans="1:10" s="19" customFormat="1" ht="15.75" x14ac:dyDescent="0.25">
      <c r="C27"/>
      <c r="D27" s="120" t="s">
        <v>36</v>
      </c>
      <c r="E27" s="120"/>
      <c r="F27" s="120"/>
      <c r="J27" s="29"/>
    </row>
    <row r="28" spans="1:10" s="19" customFormat="1" ht="15.75" x14ac:dyDescent="0.25">
      <c r="A28" s="121" t="s">
        <v>35</v>
      </c>
      <c r="B28" s="121"/>
      <c r="C28" s="121"/>
      <c r="D28" s="121" t="s">
        <v>38</v>
      </c>
      <c r="E28" s="121"/>
      <c r="F28" s="121"/>
      <c r="G28" s="29"/>
      <c r="J28" s="27"/>
    </row>
    <row r="29" spans="1:10" s="19" customFormat="1" ht="16.5" x14ac:dyDescent="0.25">
      <c r="A29"/>
      <c r="B29"/>
      <c r="C29"/>
      <c r="D29" s="118" t="s">
        <v>34</v>
      </c>
      <c r="E29" s="118"/>
      <c r="F29" s="118"/>
      <c r="G29" s="27"/>
      <c r="J29" s="28"/>
    </row>
    <row r="30" spans="1:10" s="19" customFormat="1" ht="16.5" x14ac:dyDescent="0.25">
      <c r="A30"/>
      <c r="B30"/>
      <c r="C30"/>
      <c r="D30"/>
      <c r="E30"/>
      <c r="F30"/>
      <c r="G30" s="28"/>
      <c r="J30"/>
    </row>
    <row r="31" spans="1:10" s="19" customFormat="1" ht="15.75" x14ac:dyDescent="0.25">
      <c r="A31"/>
      <c r="B31"/>
      <c r="C31"/>
      <c r="D31"/>
      <c r="E31"/>
      <c r="F31"/>
      <c r="G31"/>
      <c r="J31"/>
    </row>
    <row r="32" spans="1:10" s="19" customFormat="1" ht="15.75" x14ac:dyDescent="0.25">
      <c r="A32"/>
      <c r="B32"/>
      <c r="C32"/>
      <c r="D32"/>
      <c r="E32"/>
      <c r="F32"/>
      <c r="G32"/>
      <c r="J32"/>
    </row>
    <row r="33" spans="1:10" s="19" customFormat="1" ht="15.75" x14ac:dyDescent="0.25">
      <c r="A33"/>
      <c r="B33"/>
      <c r="C33"/>
      <c r="D33"/>
      <c r="E33"/>
      <c r="F33"/>
      <c r="G33"/>
      <c r="J33"/>
    </row>
    <row r="34" spans="1:10" s="19" customFormat="1" ht="15.75" x14ac:dyDescent="0.25">
      <c r="A34" s="26"/>
      <c r="B34"/>
      <c r="C34" s="26"/>
      <c r="D34" s="26"/>
      <c r="E34" s="26"/>
      <c r="F34" s="26"/>
      <c r="G34"/>
      <c r="J34" s="26"/>
    </row>
    <row r="35" spans="1:10" s="19" customFormat="1" ht="18.75" x14ac:dyDescent="0.3">
      <c r="A35" s="118" t="s">
        <v>3</v>
      </c>
      <c r="B35" s="118"/>
      <c r="C35" s="118"/>
      <c r="D35" s="118" t="s">
        <v>8</v>
      </c>
      <c r="E35" s="118"/>
      <c r="F35" s="118"/>
      <c r="G35" s="26"/>
      <c r="J35" s="30"/>
    </row>
    <row r="36" spans="1:10" s="19" customFormat="1" ht="18.75" x14ac:dyDescent="0.3">
      <c r="A36" s="6"/>
      <c r="B36" s="6"/>
      <c r="C36" s="6"/>
      <c r="G36" s="30"/>
    </row>
    <row r="37" spans="1:10" s="19" customFormat="1" ht="15.75" x14ac:dyDescent="0.25">
      <c r="A37" s="6"/>
      <c r="B37" s="6"/>
      <c r="C37" s="7"/>
      <c r="D37" s="6"/>
      <c r="E37" s="6"/>
      <c r="F37" s="6"/>
    </row>
    <row r="38" spans="1:10" s="19" customFormat="1" ht="15.75" x14ac:dyDescent="0.25">
      <c r="A38" s="6"/>
      <c r="B38" s="6"/>
      <c r="C38" s="6"/>
      <c r="D38" s="6"/>
      <c r="E38" s="6"/>
      <c r="F38" s="6"/>
    </row>
    <row r="39" spans="1:10" s="19" customFormat="1" ht="15.75" x14ac:dyDescent="0.25">
      <c r="A39" s="6"/>
      <c r="B39" s="6"/>
      <c r="C39" s="7"/>
      <c r="D39" s="6"/>
      <c r="E39" s="6"/>
      <c r="F39" s="6"/>
    </row>
    <row r="40" spans="1:10" s="19" customFormat="1" ht="15.75" x14ac:dyDescent="0.25">
      <c r="C40" s="21"/>
    </row>
    <row r="41" spans="1:10" s="19" customFormat="1" ht="15.75" x14ac:dyDescent="0.25">
      <c r="C41" s="21"/>
    </row>
    <row r="42" spans="1:10" s="19" customFormat="1" ht="15.75" x14ac:dyDescent="0.25">
      <c r="C42" s="21"/>
    </row>
    <row r="43" spans="1:10" s="19" customFormat="1" ht="15.75" x14ac:dyDescent="0.25">
      <c r="C43" s="21"/>
    </row>
    <row r="44" spans="1:10" s="19" customFormat="1" ht="15.75" x14ac:dyDescent="0.25">
      <c r="C44" s="21"/>
    </row>
    <row r="45" spans="1:10" s="19" customFormat="1" ht="15.75" x14ac:dyDescent="0.25">
      <c r="C45" s="21"/>
    </row>
    <row r="46" spans="1:10" s="19" customFormat="1" ht="15.75" x14ac:dyDescent="0.25">
      <c r="C46" s="21"/>
    </row>
    <row r="47" spans="1:10" s="19" customFormat="1" ht="15.75" x14ac:dyDescent="0.25">
      <c r="C47" s="21"/>
    </row>
    <row r="48" spans="1:10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1">
    <mergeCell ref="D35:F35"/>
    <mergeCell ref="A1:C1"/>
    <mergeCell ref="D1:F1"/>
    <mergeCell ref="A28:C28"/>
    <mergeCell ref="A35:C35"/>
    <mergeCell ref="D27:F27"/>
    <mergeCell ref="D28:F28"/>
    <mergeCell ref="D29:F29"/>
    <mergeCell ref="A2:F2"/>
    <mergeCell ref="A24:B24"/>
    <mergeCell ref="A25:B25"/>
  </mergeCells>
  <pageMargins left="0.31" right="0.2" top="0.53" bottom="0.25" header="0.35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1.85546875" customWidth="1"/>
    <col min="10" max="10" width="14.28515625" customWidth="1"/>
    <col min="11" max="11" width="11.5703125" customWidth="1"/>
    <col min="12" max="13" width="0" hidden="1" customWidth="1"/>
    <col min="14" max="14" width="12.42578125" hidden="1" customWidth="1"/>
    <col min="15" max="16" width="0" hidden="1" customWidth="1"/>
    <col min="17" max="17" width="11.28515625" customWidth="1"/>
    <col min="18" max="18" width="9.42578125" customWidth="1"/>
    <col min="19" max="19" width="12.140625" customWidth="1"/>
  </cols>
  <sheetData>
    <row r="1" spans="1:19" s="3" customFormat="1" ht="51" customHeight="1" x14ac:dyDescent="0.25">
      <c r="A1" s="122" t="s">
        <v>45</v>
      </c>
      <c r="B1" s="123"/>
      <c r="C1" s="123"/>
      <c r="D1" s="123"/>
      <c r="E1" s="123"/>
      <c r="F1" s="123"/>
      <c r="G1" s="122" t="s">
        <v>21</v>
      </c>
      <c r="H1" s="123"/>
      <c r="I1" s="123"/>
      <c r="J1" s="123"/>
      <c r="K1" s="123"/>
    </row>
    <row r="2" spans="1:19" ht="44.25" customHeight="1" x14ac:dyDescent="0.25">
      <c r="A2" s="134" t="s">
        <v>53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</row>
    <row r="3" spans="1:19" s="16" customFormat="1" ht="38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6" t="s">
        <v>24</v>
      </c>
      <c r="F3" s="127"/>
      <c r="G3" s="126" t="s">
        <v>25</v>
      </c>
      <c r="H3" s="128"/>
      <c r="I3" s="14" t="s">
        <v>33</v>
      </c>
      <c r="J3" s="14" t="s">
        <v>26</v>
      </c>
      <c r="K3" s="15" t="s">
        <v>27</v>
      </c>
      <c r="L3" s="23" t="s">
        <v>31</v>
      </c>
      <c r="N3" s="17"/>
      <c r="Q3" s="14" t="s">
        <v>55</v>
      </c>
      <c r="R3" s="67" t="s">
        <v>56</v>
      </c>
      <c r="S3" s="59" t="s">
        <v>54</v>
      </c>
    </row>
    <row r="4" spans="1:19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  <c r="P4" s="64"/>
      <c r="Q4" s="65">
        <v>12</v>
      </c>
      <c r="R4" s="65">
        <v>13</v>
      </c>
      <c r="S4" s="65" t="s">
        <v>57</v>
      </c>
    </row>
    <row r="5" spans="1:19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v>1390000</v>
      </c>
      <c r="J5" s="44">
        <f t="shared" ref="J5:J22" si="2">(C5+D5+F5+H5)*I5</f>
        <v>11610981.360000001</v>
      </c>
      <c r="K5" s="44">
        <f t="shared" ref="K5:K6" si="3">J5*1%</f>
        <v>116109.81360000001</v>
      </c>
      <c r="L5" s="45"/>
      <c r="Q5" s="60">
        <v>463162</v>
      </c>
      <c r="R5" s="61"/>
      <c r="S5" s="60">
        <f>K5+Q5+R5</f>
        <v>579271.81359999999</v>
      </c>
    </row>
    <row r="6" spans="1:19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  <c r="Q6" s="61">
        <v>374544</v>
      </c>
      <c r="R6" s="61"/>
      <c r="S6" s="60">
        <f t="shared" ref="S6:S22" si="4">K6+Q6+R6</f>
        <v>456776.4</v>
      </c>
    </row>
    <row r="7" spans="1:19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  <c r="Q7" s="61">
        <v>367200</v>
      </c>
      <c r="R7" s="61"/>
      <c r="S7" s="60">
        <f t="shared" si="4"/>
        <v>436700</v>
      </c>
    </row>
    <row r="8" spans="1:19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  <c r="Q8" s="61">
        <v>220320</v>
      </c>
      <c r="R8" s="61"/>
      <c r="S8" s="60">
        <f t="shared" si="4"/>
        <v>262020</v>
      </c>
    </row>
    <row r="9" spans="1:19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  <c r="Q9" s="61">
        <v>436598</v>
      </c>
      <c r="R9" s="61"/>
      <c r="S9" s="60">
        <f t="shared" si="4"/>
        <v>532984.04720000003</v>
      </c>
    </row>
    <row r="10" spans="1:19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  <c r="Q10" s="61">
        <v>294494</v>
      </c>
      <c r="R10" s="61"/>
      <c r="S10" s="60">
        <f t="shared" si="4"/>
        <v>350233</v>
      </c>
    </row>
    <row r="11" spans="1:19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  <c r="Q11" s="61">
        <v>425597</v>
      </c>
      <c r="R11" s="61"/>
      <c r="S11" s="60">
        <f t="shared" si="4"/>
        <v>506606.2</v>
      </c>
    </row>
    <row r="12" spans="1:19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  <c r="Q12" s="61">
        <v>294494</v>
      </c>
      <c r="R12" s="61"/>
      <c r="S12" s="60">
        <f t="shared" si="4"/>
        <v>350233</v>
      </c>
    </row>
    <row r="13" spans="1:19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v>1390000</v>
      </c>
      <c r="J13" s="44">
        <f t="shared" si="2"/>
        <v>6973908.0000000009</v>
      </c>
      <c r="K13" s="44">
        <f t="shared" si="6"/>
        <v>69739.080000000016</v>
      </c>
      <c r="L13" s="45"/>
      <c r="Q13" s="61">
        <v>322066</v>
      </c>
      <c r="R13" s="61">
        <v>9730</v>
      </c>
      <c r="S13" s="60">
        <f t="shared" si="4"/>
        <v>401535.08</v>
      </c>
    </row>
    <row r="14" spans="1:19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  <c r="Q14" s="61">
        <v>374544</v>
      </c>
      <c r="R14" s="61"/>
      <c r="S14" s="60">
        <f t="shared" si="4"/>
        <v>457485.30000000005</v>
      </c>
    </row>
    <row r="15" spans="1:19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  <c r="Q15" s="61">
        <v>293026</v>
      </c>
      <c r="R15" s="61"/>
      <c r="S15" s="60">
        <f t="shared" si="4"/>
        <v>348487</v>
      </c>
    </row>
    <row r="16" spans="1:19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  <c r="Q16" s="61"/>
      <c r="R16" s="61"/>
      <c r="S16" s="60">
        <f t="shared" si="4"/>
        <v>37113</v>
      </c>
    </row>
    <row r="17" spans="1:19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Q17" s="61">
        <v>431093</v>
      </c>
      <c r="R17" s="61"/>
      <c r="S17" s="60">
        <f t="shared" si="4"/>
        <v>533900.18000000005</v>
      </c>
    </row>
    <row r="18" spans="1:19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Q18" s="61"/>
      <c r="R18" s="61"/>
      <c r="S18" s="60">
        <f t="shared" si="4"/>
        <v>37113</v>
      </c>
    </row>
    <row r="19" spans="1:19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Q19" s="61"/>
      <c r="R19" s="61"/>
      <c r="S19" s="60">
        <f t="shared" si="4"/>
        <v>41700</v>
      </c>
    </row>
    <row r="20" spans="1:19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  <c r="Q20" s="61">
        <v>133607</v>
      </c>
      <c r="R20" s="61">
        <v>18384</v>
      </c>
      <c r="S20" s="60">
        <f t="shared" si="4"/>
        <v>189104</v>
      </c>
    </row>
    <row r="21" spans="1:19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Q21" s="61"/>
      <c r="R21" s="61"/>
      <c r="S21" s="60">
        <f t="shared" si="4"/>
        <v>33499</v>
      </c>
    </row>
    <row r="22" spans="1:19" s="31" customFormat="1" ht="24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  <c r="Q22" s="61"/>
      <c r="R22" s="61"/>
      <c r="S22" s="60">
        <f t="shared" si="4"/>
        <v>18556.5</v>
      </c>
    </row>
    <row r="23" spans="1:19" s="16" customFormat="1" ht="23.25" customHeight="1" x14ac:dyDescent="0.25">
      <c r="A23" s="114" t="s">
        <v>22</v>
      </c>
      <c r="B23" s="115"/>
      <c r="C23" s="115"/>
      <c r="D23" s="115"/>
      <c r="E23" s="115"/>
      <c r="F23" s="115"/>
      <c r="G23" s="115"/>
      <c r="H23" s="115"/>
      <c r="I23" s="116"/>
      <c r="J23" s="24">
        <f>SUM(J5:J22)</f>
        <v>113301502.08000001</v>
      </c>
      <c r="K23" s="24">
        <f>SUM(K5:K22)</f>
        <v>1114458.5208000001</v>
      </c>
      <c r="L23" s="24">
        <f t="shared" ref="L23:S23" si="8">SUM(L5:L22)</f>
        <v>0</v>
      </c>
      <c r="M23" s="24">
        <f t="shared" si="8"/>
        <v>0</v>
      </c>
      <c r="N23" s="24">
        <f t="shared" si="8"/>
        <v>0</v>
      </c>
      <c r="O23" s="24">
        <f t="shared" si="8"/>
        <v>0</v>
      </c>
      <c r="P23" s="24">
        <f t="shared" si="8"/>
        <v>0</v>
      </c>
      <c r="Q23" s="24">
        <f t="shared" si="8"/>
        <v>4430745</v>
      </c>
      <c r="R23" s="24">
        <f t="shared" si="8"/>
        <v>28114</v>
      </c>
      <c r="S23" s="24">
        <f t="shared" si="8"/>
        <v>5573317.5208000001</v>
      </c>
    </row>
    <row r="24" spans="1:19" s="19" customFormat="1" ht="15.75" x14ac:dyDescent="0.25">
      <c r="A24" s="6"/>
      <c r="B24" s="56" t="s">
        <v>52</v>
      </c>
      <c r="C24" s="57"/>
      <c r="D24" s="6"/>
      <c r="E24" s="6"/>
      <c r="F24" s="6"/>
      <c r="G24" s="6"/>
      <c r="H24" s="6"/>
      <c r="I24" s="6"/>
      <c r="J24" s="6"/>
      <c r="K24" s="6"/>
    </row>
    <row r="25" spans="1:19" s="19" customFormat="1" ht="15.75" x14ac:dyDescent="0.25">
      <c r="A25" s="136" t="s">
        <v>42</v>
      </c>
      <c r="B25" s="136"/>
      <c r="C25" s="136"/>
      <c r="D25" s="135">
        <f>S23*30%</f>
        <v>1671995.25624</v>
      </c>
      <c r="E25" s="135"/>
      <c r="F25" s="135"/>
      <c r="G25" s="33"/>
      <c r="K25" s="6"/>
      <c r="L25" s="20"/>
      <c r="M25" s="20"/>
      <c r="N25" s="20"/>
      <c r="O25" s="20"/>
    </row>
    <row r="26" spans="1:19" s="19" customFormat="1" ht="15.75" x14ac:dyDescent="0.25">
      <c r="A26" s="136" t="s">
        <v>43</v>
      </c>
      <c r="B26" s="136"/>
      <c r="C26" s="136"/>
      <c r="D26" s="135">
        <f>S23*70%</f>
        <v>3901322.2645599996</v>
      </c>
      <c r="E26" s="135"/>
      <c r="F26" s="135"/>
      <c r="G26" s="33"/>
      <c r="K26" s="9"/>
      <c r="L26" s="20"/>
      <c r="M26" s="10"/>
      <c r="N26" s="11"/>
      <c r="O26" s="20"/>
    </row>
    <row r="27" spans="1:19" s="19" customFormat="1" ht="15.75" x14ac:dyDescent="0.25">
      <c r="C27"/>
      <c r="G27" s="120"/>
      <c r="H27" s="120"/>
      <c r="I27" s="120"/>
      <c r="J27" s="120"/>
      <c r="K27" s="120"/>
      <c r="L27" s="20"/>
      <c r="M27" s="20"/>
      <c r="N27" s="20"/>
      <c r="O27" s="20"/>
    </row>
    <row r="28" spans="1:19" s="19" customFormat="1" ht="15.75" x14ac:dyDescent="0.25">
      <c r="A28" s="121" t="s">
        <v>35</v>
      </c>
      <c r="B28" s="121"/>
      <c r="C28" s="121"/>
      <c r="D28" s="121"/>
      <c r="E28" s="121"/>
      <c r="F28" s="121"/>
      <c r="G28" s="27"/>
      <c r="H28" s="27"/>
      <c r="I28" s="27"/>
      <c r="J28" s="27"/>
      <c r="K28" s="121" t="s">
        <v>38</v>
      </c>
      <c r="L28" s="121"/>
      <c r="M28" s="121"/>
      <c r="N28" s="121"/>
      <c r="O28" s="121"/>
      <c r="P28" s="121"/>
      <c r="Q28" s="121"/>
      <c r="R28" s="121"/>
    </row>
    <row r="29" spans="1:19" s="19" customFormat="1" ht="16.5" x14ac:dyDescent="0.25">
      <c r="A29"/>
      <c r="B29"/>
      <c r="C29"/>
      <c r="G29" s="28"/>
      <c r="H29" s="28"/>
      <c r="I29" s="28"/>
      <c r="J29" s="28"/>
      <c r="K29" s="118" t="s">
        <v>34</v>
      </c>
      <c r="L29" s="118"/>
      <c r="M29" s="118"/>
      <c r="N29" s="118"/>
      <c r="O29" s="118"/>
      <c r="P29" s="118"/>
      <c r="Q29" s="118"/>
      <c r="R29" s="118"/>
    </row>
    <row r="30" spans="1:19" s="19" customFormat="1" ht="15.75" x14ac:dyDescent="0.25">
      <c r="A30"/>
      <c r="B30"/>
      <c r="C30"/>
      <c r="G30"/>
      <c r="H30"/>
      <c r="I30"/>
      <c r="J30"/>
      <c r="K30"/>
    </row>
    <row r="31" spans="1:19" s="19" customFormat="1" ht="15.75" x14ac:dyDescent="0.25">
      <c r="A31"/>
      <c r="B31"/>
      <c r="C31"/>
      <c r="G31"/>
      <c r="H31"/>
      <c r="I31"/>
      <c r="J31"/>
      <c r="K31"/>
    </row>
    <row r="32" spans="1:19" s="19" customFormat="1" ht="15.75" x14ac:dyDescent="0.25">
      <c r="A32"/>
      <c r="B32"/>
      <c r="C32"/>
      <c r="G32"/>
      <c r="H32"/>
      <c r="I32"/>
      <c r="J32"/>
      <c r="K32"/>
    </row>
    <row r="33" spans="1:18" s="19" customFormat="1" ht="15.75" x14ac:dyDescent="0.25">
      <c r="A33"/>
      <c r="B33"/>
      <c r="C33"/>
      <c r="D33" s="119"/>
      <c r="E33" s="119"/>
      <c r="G33"/>
      <c r="H33"/>
      <c r="I33"/>
      <c r="J33"/>
      <c r="K33"/>
    </row>
    <row r="34" spans="1:18" s="19" customFormat="1" ht="15.75" x14ac:dyDescent="0.25">
      <c r="A34" s="26"/>
      <c r="B34"/>
      <c r="C34" s="26"/>
      <c r="G34" s="26"/>
      <c r="H34" s="26"/>
      <c r="I34" s="26"/>
      <c r="J34" s="26"/>
      <c r="K34" s="26"/>
    </row>
    <row r="35" spans="1:18" s="19" customFormat="1" ht="18.75" x14ac:dyDescent="0.3">
      <c r="A35" s="129" t="s">
        <v>3</v>
      </c>
      <c r="B35" s="129"/>
      <c r="C35" s="129"/>
      <c r="D35" s="129"/>
      <c r="E35" s="129"/>
      <c r="F35" s="129"/>
      <c r="G35" s="30"/>
      <c r="H35" s="30"/>
      <c r="I35" s="30"/>
      <c r="J35" s="30"/>
      <c r="K35" s="129" t="s">
        <v>8</v>
      </c>
      <c r="L35" s="129"/>
      <c r="M35" s="129"/>
      <c r="N35" s="129"/>
      <c r="O35" s="129"/>
      <c r="P35" s="129"/>
      <c r="Q35" s="129"/>
      <c r="R35" s="129"/>
    </row>
    <row r="36" spans="1:18" s="19" customFormat="1" ht="15.75" x14ac:dyDescent="0.25">
      <c r="A36" s="6"/>
      <c r="B36" s="6"/>
      <c r="C36" s="6"/>
      <c r="D36" s="6"/>
      <c r="E36" s="6"/>
      <c r="F36" s="6"/>
      <c r="G36" s="6"/>
      <c r="H36" s="6"/>
      <c r="I36" s="8"/>
      <c r="J36" s="6"/>
      <c r="K36" s="6"/>
    </row>
    <row r="37" spans="1:18" s="19" customFormat="1" ht="15.75" x14ac:dyDescent="0.25">
      <c r="A37" s="6"/>
      <c r="B37" s="6"/>
      <c r="C37" s="57"/>
      <c r="D37" s="6"/>
      <c r="E37" s="6"/>
      <c r="F37" s="6"/>
      <c r="G37" s="6"/>
      <c r="H37" s="6"/>
      <c r="I37" s="6"/>
      <c r="J37" s="6"/>
      <c r="K37" s="6"/>
    </row>
    <row r="38" spans="1:18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8" s="19" customFormat="1" ht="15.75" x14ac:dyDescent="0.25">
      <c r="A39" s="6"/>
      <c r="B39" s="6"/>
      <c r="C39" s="57"/>
      <c r="D39" s="6"/>
      <c r="E39" s="6"/>
      <c r="F39" s="6"/>
      <c r="G39" s="6"/>
      <c r="H39" s="6"/>
      <c r="I39" s="6"/>
      <c r="J39" s="6"/>
      <c r="K39" s="6"/>
    </row>
    <row r="40" spans="1:18" s="19" customFormat="1" ht="15.75" x14ac:dyDescent="0.25">
      <c r="C40" s="21"/>
    </row>
    <row r="41" spans="1:18" s="19" customFormat="1" ht="15.75" x14ac:dyDescent="0.25">
      <c r="C41" s="21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7">
    <mergeCell ref="D33:E33"/>
    <mergeCell ref="A35:F35"/>
    <mergeCell ref="K28:R28"/>
    <mergeCell ref="K29:R29"/>
    <mergeCell ref="K35:R35"/>
    <mergeCell ref="A28:F28"/>
    <mergeCell ref="D25:F25"/>
    <mergeCell ref="D26:F26"/>
    <mergeCell ref="A25:C25"/>
    <mergeCell ref="A26:C26"/>
    <mergeCell ref="G27:K27"/>
    <mergeCell ref="A1:F1"/>
    <mergeCell ref="G1:K1"/>
    <mergeCell ref="E3:F3"/>
    <mergeCell ref="G3:H3"/>
    <mergeCell ref="A23:I23"/>
    <mergeCell ref="A2:S2"/>
  </mergeCells>
  <pageMargins left="0.45" right="0.2" top="0.75" bottom="0.75" header="0.3" footer="0.25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opLeftCell="A16" workbookViewId="0">
      <selection activeCell="K22" sqref="K22"/>
    </sheetView>
  </sheetViews>
  <sheetFormatPr defaultRowHeight="15" x14ac:dyDescent="0.25"/>
  <cols>
    <col min="1" max="1" width="5.140625" customWidth="1"/>
    <col min="2" max="2" width="20.85546875" customWidth="1"/>
    <col min="3" max="3" width="6.140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0.140625" customWidth="1"/>
    <col min="10" max="10" width="11.85546875" customWidth="1"/>
    <col min="11" max="11" width="10.5703125" customWidth="1"/>
    <col min="12" max="13" width="0" hidden="1" customWidth="1"/>
    <col min="14" max="14" width="12.42578125" hidden="1" customWidth="1"/>
    <col min="15" max="15" width="0" hidden="1" customWidth="1"/>
  </cols>
  <sheetData>
    <row r="1" spans="1:15" s="3" customFormat="1" ht="51" customHeight="1" x14ac:dyDescent="0.25">
      <c r="A1" s="122" t="s">
        <v>45</v>
      </c>
      <c r="B1" s="123"/>
      <c r="C1" s="123"/>
      <c r="D1" s="123"/>
      <c r="E1" s="123"/>
      <c r="F1" s="123"/>
      <c r="G1" s="131" t="s">
        <v>21</v>
      </c>
      <c r="H1" s="141"/>
      <c r="I1" s="141"/>
      <c r="J1" s="141"/>
      <c r="K1" s="141"/>
    </row>
    <row r="2" spans="1:15" ht="40.5" customHeight="1" x14ac:dyDescent="0.25">
      <c r="A2" s="142" t="s">
        <v>58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</row>
    <row r="3" spans="1:15" s="16" customFormat="1" ht="31.5" x14ac:dyDescent="0.25">
      <c r="A3" s="2" t="s">
        <v>12</v>
      </c>
      <c r="B3" s="2" t="s">
        <v>13</v>
      </c>
      <c r="C3" s="67" t="s">
        <v>28</v>
      </c>
      <c r="D3" s="14" t="s">
        <v>23</v>
      </c>
      <c r="E3" s="126" t="s">
        <v>24</v>
      </c>
      <c r="F3" s="127"/>
      <c r="G3" s="126" t="s">
        <v>25</v>
      </c>
      <c r="H3" s="128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5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</row>
    <row r="5" spans="1:15" s="31" customFormat="1" ht="24" customHeight="1" x14ac:dyDescent="0.25">
      <c r="A5" s="35">
        <v>1</v>
      </c>
      <c r="B5" s="36" t="s">
        <v>0</v>
      </c>
      <c r="C5" s="72">
        <v>4.9800000000000004</v>
      </c>
      <c r="D5" s="73">
        <v>0.9</v>
      </c>
      <c r="E5" s="74">
        <v>0.09</v>
      </c>
      <c r="F5" s="75">
        <f t="shared" ref="F5:F22" si="0">C5*E5</f>
        <v>0.44820000000000004</v>
      </c>
      <c r="G5" s="74">
        <v>0.32</v>
      </c>
      <c r="H5" s="76">
        <f t="shared" ref="H5:H6" si="1">(C5+D5+F5)*G5</f>
        <v>2.0250240000000002</v>
      </c>
      <c r="I5" s="71">
        <v>1390000</v>
      </c>
      <c r="J5" s="69">
        <f t="shared" ref="J5:J22" si="2">(C5+D5+F5+H5)*I5</f>
        <v>11610981.360000001</v>
      </c>
      <c r="K5" s="69">
        <f t="shared" ref="K5:K6" si="3">J5*1%</f>
        <v>116109.81360000001</v>
      </c>
      <c r="L5" s="45"/>
    </row>
    <row r="6" spans="1:15" s="31" customFormat="1" ht="24" customHeight="1" x14ac:dyDescent="0.25">
      <c r="A6" s="35">
        <v>2</v>
      </c>
      <c r="B6" s="36" t="s">
        <v>8</v>
      </c>
      <c r="C6" s="77">
        <v>4.6500000000000004</v>
      </c>
      <c r="D6" s="78">
        <v>0.45</v>
      </c>
      <c r="E6" s="78"/>
      <c r="F6" s="79">
        <f>C6*E6</f>
        <v>0</v>
      </c>
      <c r="G6" s="74">
        <v>0.16</v>
      </c>
      <c r="H6" s="76">
        <f t="shared" si="1"/>
        <v>0.81600000000000006</v>
      </c>
      <c r="I6" s="71">
        <v>1390000</v>
      </c>
      <c r="J6" s="69">
        <f>(C6+D6+F6+H6)*I6</f>
        <v>8223240.0000000009</v>
      </c>
      <c r="K6" s="69">
        <f t="shared" si="3"/>
        <v>82232.400000000009</v>
      </c>
      <c r="L6" s="45"/>
    </row>
    <row r="7" spans="1:15" s="31" customFormat="1" ht="24" customHeight="1" x14ac:dyDescent="0.25">
      <c r="A7" s="35">
        <v>3</v>
      </c>
      <c r="B7" s="36" t="s">
        <v>3</v>
      </c>
      <c r="C7" s="72">
        <v>4.6500000000000004</v>
      </c>
      <c r="D7" s="73">
        <v>0.35</v>
      </c>
      <c r="E7" s="73"/>
      <c r="F7" s="79">
        <f>C7*E7</f>
        <v>0</v>
      </c>
      <c r="G7" s="73"/>
      <c r="H7" s="72"/>
      <c r="I7" s="71">
        <v>1390000</v>
      </c>
      <c r="J7" s="69">
        <f>(C7+D7+F7+H7)*I7</f>
        <v>6950000</v>
      </c>
      <c r="K7" s="69">
        <f>J7*1%</f>
        <v>69500</v>
      </c>
      <c r="L7" s="45"/>
    </row>
    <row r="8" spans="1:15" s="31" customFormat="1" ht="24" customHeight="1" x14ac:dyDescent="0.25">
      <c r="A8" s="35">
        <v>4</v>
      </c>
      <c r="B8" s="36" t="s">
        <v>20</v>
      </c>
      <c r="C8" s="72">
        <v>3</v>
      </c>
      <c r="D8" s="73"/>
      <c r="E8" s="73"/>
      <c r="F8" s="79">
        <f>C8*E8</f>
        <v>0</v>
      </c>
      <c r="G8" s="73"/>
      <c r="H8" s="72"/>
      <c r="I8" s="71">
        <v>1390000</v>
      </c>
      <c r="J8" s="69">
        <f>(C8+D8+F8+H8)*I8</f>
        <v>4170000</v>
      </c>
      <c r="K8" s="69">
        <f t="shared" ref="K8" si="4">J8*1%</f>
        <v>41700</v>
      </c>
      <c r="L8" s="45"/>
    </row>
    <row r="9" spans="1:15" s="31" customFormat="1" ht="24" customHeight="1" x14ac:dyDescent="0.25">
      <c r="A9" s="35">
        <v>5</v>
      </c>
      <c r="B9" s="36" t="s">
        <v>1</v>
      </c>
      <c r="C9" s="72">
        <v>4.9800000000000004</v>
      </c>
      <c r="D9" s="73">
        <v>0.45</v>
      </c>
      <c r="E9" s="74">
        <v>0.11</v>
      </c>
      <c r="F9" s="75">
        <f t="shared" si="0"/>
        <v>0.54780000000000006</v>
      </c>
      <c r="G9" s="74">
        <v>0.16</v>
      </c>
      <c r="H9" s="76">
        <f>(C9+D9+F9)*G9</f>
        <v>0.95644800000000008</v>
      </c>
      <c r="I9" s="71">
        <v>1390000</v>
      </c>
      <c r="J9" s="69">
        <f t="shared" si="2"/>
        <v>9638604.7200000007</v>
      </c>
      <c r="K9" s="69">
        <f>J9*1%</f>
        <v>96386.047200000015</v>
      </c>
      <c r="L9" s="45"/>
    </row>
    <row r="10" spans="1:15" s="31" customFormat="1" ht="24" customHeight="1" x14ac:dyDescent="0.25">
      <c r="A10" s="35">
        <v>6</v>
      </c>
      <c r="B10" s="36" t="s">
        <v>2</v>
      </c>
      <c r="C10" s="72">
        <v>3.66</v>
      </c>
      <c r="D10" s="73">
        <v>0.35</v>
      </c>
      <c r="E10" s="73"/>
      <c r="F10" s="79">
        <f t="shared" si="0"/>
        <v>0</v>
      </c>
      <c r="G10" s="73"/>
      <c r="H10" s="72"/>
      <c r="I10" s="71">
        <v>1390000</v>
      </c>
      <c r="J10" s="69">
        <f t="shared" si="2"/>
        <v>5573900</v>
      </c>
      <c r="K10" s="69">
        <f>J10*1%</f>
        <v>55739</v>
      </c>
    </row>
    <row r="11" spans="1:15" s="31" customFormat="1" ht="24" customHeight="1" x14ac:dyDescent="0.25">
      <c r="A11" s="35">
        <v>7</v>
      </c>
      <c r="B11" s="36" t="s">
        <v>4</v>
      </c>
      <c r="C11" s="72">
        <v>4.9800000000000004</v>
      </c>
      <c r="D11" s="73">
        <v>0.35</v>
      </c>
      <c r="E11" s="74">
        <v>0.1</v>
      </c>
      <c r="F11" s="75">
        <f t="shared" si="0"/>
        <v>0.49800000000000005</v>
      </c>
      <c r="G11" s="73"/>
      <c r="H11" s="72"/>
      <c r="I11" s="71">
        <v>1390000</v>
      </c>
      <c r="J11" s="69">
        <f t="shared" si="2"/>
        <v>8100920</v>
      </c>
      <c r="K11" s="69">
        <f t="shared" ref="K11:K18" si="5">J11*1%</f>
        <v>81009.2</v>
      </c>
    </row>
    <row r="12" spans="1:15" s="31" customFormat="1" ht="24" customHeight="1" x14ac:dyDescent="0.25">
      <c r="A12" s="35">
        <v>8</v>
      </c>
      <c r="B12" s="36" t="s">
        <v>5</v>
      </c>
      <c r="C12" s="72">
        <v>3.66</v>
      </c>
      <c r="D12" s="73">
        <v>0.35</v>
      </c>
      <c r="E12" s="73"/>
      <c r="F12" s="79">
        <f t="shared" si="0"/>
        <v>0</v>
      </c>
      <c r="G12" s="73"/>
      <c r="H12" s="72"/>
      <c r="I12" s="71">
        <v>1390000</v>
      </c>
      <c r="J12" s="69">
        <f t="shared" si="2"/>
        <v>5573900</v>
      </c>
      <c r="K12" s="69">
        <f t="shared" si="5"/>
        <v>55739</v>
      </c>
    </row>
    <row r="13" spans="1:15" s="31" customFormat="1" ht="24" customHeight="1" x14ac:dyDescent="0.25">
      <c r="A13" s="35">
        <v>9</v>
      </c>
      <c r="B13" s="36" t="s">
        <v>6</v>
      </c>
      <c r="C13" s="72">
        <v>3.99</v>
      </c>
      <c r="D13" s="73">
        <v>0.45</v>
      </c>
      <c r="E13" s="73"/>
      <c r="F13" s="79">
        <f t="shared" si="0"/>
        <v>0</v>
      </c>
      <c r="G13" s="74">
        <v>0.13</v>
      </c>
      <c r="H13" s="76">
        <f>(C13+D13+F13)*G13</f>
        <v>0.57720000000000005</v>
      </c>
      <c r="I13" s="71">
        <v>1390000</v>
      </c>
      <c r="J13" s="69">
        <f t="shared" si="2"/>
        <v>6973908.0000000009</v>
      </c>
      <c r="K13" s="69">
        <f t="shared" si="5"/>
        <v>69739.080000000016</v>
      </c>
      <c r="L13" s="45"/>
    </row>
    <row r="14" spans="1:15" s="31" customFormat="1" ht="24" customHeight="1" x14ac:dyDescent="0.25">
      <c r="A14" s="35">
        <v>10</v>
      </c>
      <c r="B14" s="36" t="s">
        <v>7</v>
      </c>
      <c r="C14" s="72">
        <v>4.6500000000000004</v>
      </c>
      <c r="D14" s="73">
        <v>0.45</v>
      </c>
      <c r="E14" s="73"/>
      <c r="F14" s="79">
        <f t="shared" si="0"/>
        <v>0</v>
      </c>
      <c r="G14" s="74">
        <v>0.17</v>
      </c>
      <c r="H14" s="76">
        <f>(C14+D14+F14)*G14</f>
        <v>0.8670000000000001</v>
      </c>
      <c r="I14" s="71">
        <v>1390000</v>
      </c>
      <c r="J14" s="69">
        <f t="shared" si="2"/>
        <v>8294130.0000000009</v>
      </c>
      <c r="K14" s="69">
        <f t="shared" si="5"/>
        <v>82941.300000000017</v>
      </c>
      <c r="L14" s="45"/>
    </row>
    <row r="15" spans="1:15" s="31" customFormat="1" ht="24" customHeight="1" x14ac:dyDescent="0.25">
      <c r="A15" s="35">
        <v>11</v>
      </c>
      <c r="B15" s="36" t="s">
        <v>9</v>
      </c>
      <c r="C15" s="72">
        <v>3.99</v>
      </c>
      <c r="D15" s="73"/>
      <c r="E15" s="73"/>
      <c r="F15" s="79">
        <f t="shared" si="0"/>
        <v>0</v>
      </c>
      <c r="G15" s="73"/>
      <c r="H15" s="72"/>
      <c r="I15" s="71">
        <v>1390000</v>
      </c>
      <c r="J15" s="69">
        <f t="shared" si="2"/>
        <v>5546100</v>
      </c>
      <c r="K15" s="69">
        <f t="shared" si="5"/>
        <v>55461</v>
      </c>
      <c r="L15" s="45"/>
    </row>
    <row r="16" spans="1:15" s="31" customFormat="1" ht="24" customHeight="1" x14ac:dyDescent="0.25">
      <c r="A16" s="35">
        <v>12</v>
      </c>
      <c r="B16" s="36" t="s">
        <v>10</v>
      </c>
      <c r="C16" s="72">
        <v>2.67</v>
      </c>
      <c r="D16" s="73"/>
      <c r="E16" s="73"/>
      <c r="F16" s="79">
        <f t="shared" si="0"/>
        <v>0</v>
      </c>
      <c r="G16" s="73"/>
      <c r="H16" s="72"/>
      <c r="I16" s="71">
        <v>1390000</v>
      </c>
      <c r="J16" s="69">
        <f t="shared" si="2"/>
        <v>3711300</v>
      </c>
      <c r="K16" s="69">
        <f t="shared" si="5"/>
        <v>37113</v>
      </c>
    </row>
    <row r="17" spans="1:15" s="31" customFormat="1" ht="24" customHeight="1" x14ac:dyDescent="0.25">
      <c r="A17" s="35">
        <v>13</v>
      </c>
      <c r="B17" s="36" t="s">
        <v>11</v>
      </c>
      <c r="C17" s="72">
        <v>5.42</v>
      </c>
      <c r="D17" s="73">
        <v>0.45</v>
      </c>
      <c r="E17" s="73"/>
      <c r="F17" s="79">
        <f t="shared" si="0"/>
        <v>0</v>
      </c>
      <c r="G17" s="74">
        <v>0.26</v>
      </c>
      <c r="H17" s="76">
        <f>(C17+D17+F17)*G17</f>
        <v>1.5262</v>
      </c>
      <c r="I17" s="71">
        <v>1390000</v>
      </c>
      <c r="J17" s="69">
        <f t="shared" si="2"/>
        <v>10280718</v>
      </c>
      <c r="K17" s="69">
        <f t="shared" si="5"/>
        <v>102807.18000000001</v>
      </c>
    </row>
    <row r="18" spans="1:15" s="31" customFormat="1" ht="24" customHeight="1" x14ac:dyDescent="0.25">
      <c r="A18" s="35">
        <v>14</v>
      </c>
      <c r="B18" s="36" t="s">
        <v>18</v>
      </c>
      <c r="C18" s="72">
        <v>2.67</v>
      </c>
      <c r="D18" s="73"/>
      <c r="E18" s="73"/>
      <c r="F18" s="79">
        <f t="shared" si="0"/>
        <v>0</v>
      </c>
      <c r="G18" s="74"/>
      <c r="H18" s="76">
        <f>(C18+D18+F18)*G18</f>
        <v>0</v>
      </c>
      <c r="I18" s="71">
        <v>1390000</v>
      </c>
      <c r="J18" s="69">
        <f t="shared" si="2"/>
        <v>3711300</v>
      </c>
      <c r="K18" s="69">
        <f t="shared" si="5"/>
        <v>37113</v>
      </c>
    </row>
    <row r="19" spans="1:15" s="31" customFormat="1" ht="24" customHeight="1" x14ac:dyDescent="0.25">
      <c r="A19" s="35">
        <v>15</v>
      </c>
      <c r="B19" s="36" t="s">
        <v>19</v>
      </c>
      <c r="C19" s="72">
        <v>3</v>
      </c>
      <c r="D19" s="73"/>
      <c r="E19" s="73"/>
      <c r="F19" s="79">
        <f t="shared" si="0"/>
        <v>0</v>
      </c>
      <c r="G19" s="74"/>
      <c r="H19" s="76">
        <f t="shared" ref="H19" si="6">(C19+D19+F19)*G19</f>
        <v>0</v>
      </c>
      <c r="I19" s="71">
        <v>1390000</v>
      </c>
      <c r="J19" s="69">
        <f t="shared" si="2"/>
        <v>4170000</v>
      </c>
      <c r="K19" s="69">
        <f>J19*1%</f>
        <v>41700</v>
      </c>
    </row>
    <row r="20" spans="1:15" s="31" customFormat="1" ht="24" customHeight="1" x14ac:dyDescent="0.25">
      <c r="A20" s="35">
        <v>16</v>
      </c>
      <c r="B20" s="36" t="s">
        <v>29</v>
      </c>
      <c r="C20" s="72">
        <v>2.67</v>
      </c>
      <c r="D20" s="73"/>
      <c r="E20" s="73"/>
      <c r="F20" s="79">
        <f t="shared" si="0"/>
        <v>0</v>
      </c>
      <c r="G20" s="74"/>
      <c r="H20" s="76"/>
      <c r="I20" s="71">
        <v>1390000</v>
      </c>
      <c r="J20" s="69">
        <f t="shared" si="2"/>
        <v>3711300</v>
      </c>
      <c r="K20" s="69">
        <f>J20*1%+L20</f>
        <v>37113</v>
      </c>
    </row>
    <row r="21" spans="1:15" s="31" customFormat="1" ht="24" customHeight="1" x14ac:dyDescent="0.25">
      <c r="A21" s="35">
        <v>17</v>
      </c>
      <c r="B21" s="36" t="s">
        <v>30</v>
      </c>
      <c r="C21" s="72">
        <v>2.41</v>
      </c>
      <c r="D21" s="73"/>
      <c r="E21" s="73"/>
      <c r="F21" s="79">
        <f t="shared" si="0"/>
        <v>0</v>
      </c>
      <c r="G21" s="74"/>
      <c r="H21" s="76"/>
      <c r="I21" s="71">
        <v>1390000</v>
      </c>
      <c r="J21" s="69">
        <f t="shared" si="2"/>
        <v>3349900</v>
      </c>
      <c r="K21" s="69">
        <f>J21*1%</f>
        <v>33499</v>
      </c>
    </row>
    <row r="22" spans="1:15" s="31" customFormat="1" ht="24" customHeight="1" x14ac:dyDescent="0.25">
      <c r="A22" s="52">
        <v>18</v>
      </c>
      <c r="B22" s="36" t="s">
        <v>47</v>
      </c>
      <c r="C22" s="72">
        <v>2.67</v>
      </c>
      <c r="D22" s="73"/>
      <c r="E22" s="73"/>
      <c r="F22" s="79">
        <f t="shared" si="0"/>
        <v>0</v>
      </c>
      <c r="G22" s="74"/>
      <c r="H22" s="76"/>
      <c r="I22" s="71">
        <v>1390000</v>
      </c>
      <c r="J22" s="69">
        <f t="shared" si="2"/>
        <v>3711300</v>
      </c>
      <c r="K22" s="69">
        <f>J22*0.005</f>
        <v>18556.5</v>
      </c>
    </row>
    <row r="23" spans="1:15" s="16" customFormat="1" ht="23.25" customHeight="1" x14ac:dyDescent="0.25">
      <c r="A23" s="114" t="s">
        <v>22</v>
      </c>
      <c r="B23" s="115"/>
      <c r="C23" s="115"/>
      <c r="D23" s="115"/>
      <c r="E23" s="115"/>
      <c r="F23" s="115"/>
      <c r="G23" s="115"/>
      <c r="H23" s="115"/>
      <c r="I23" s="116"/>
      <c r="J23" s="70">
        <f>SUM(J5:J22)</f>
        <v>113301502.08000001</v>
      </c>
      <c r="K23" s="70">
        <f>SUM(K5:K22)</f>
        <v>1114458.5208000001</v>
      </c>
      <c r="L23" s="24">
        <f t="shared" ref="L23:O23" si="7">SUM(L5:L22)</f>
        <v>0</v>
      </c>
      <c r="M23" s="24">
        <f t="shared" si="7"/>
        <v>0</v>
      </c>
      <c r="N23" s="24">
        <f t="shared" si="7"/>
        <v>0</v>
      </c>
      <c r="O23" s="24">
        <f t="shared" si="7"/>
        <v>0</v>
      </c>
    </row>
    <row r="24" spans="1:15" s="19" customFormat="1" ht="15.75" x14ac:dyDescent="0.25">
      <c r="A24" s="6"/>
      <c r="B24" s="91" t="s">
        <v>52</v>
      </c>
      <c r="C24" s="58"/>
      <c r="D24" s="6"/>
      <c r="E24" s="6"/>
      <c r="F24" s="6"/>
      <c r="G24" s="6"/>
      <c r="H24" s="6"/>
      <c r="I24" s="6"/>
      <c r="J24" s="6"/>
      <c r="K24" s="6"/>
    </row>
    <row r="25" spans="1:15" s="19" customFormat="1" ht="15.75" x14ac:dyDescent="0.25">
      <c r="A25" s="136" t="s">
        <v>60</v>
      </c>
      <c r="B25" s="136"/>
      <c r="C25" s="136"/>
      <c r="D25" s="139">
        <f>K23*30%</f>
        <v>334337.55624000001</v>
      </c>
      <c r="E25" s="139"/>
      <c r="F25" s="139"/>
      <c r="G25" s="83"/>
      <c r="H25" s="84"/>
      <c r="I25" s="84"/>
      <c r="J25" s="84"/>
      <c r="K25" s="85"/>
      <c r="L25" s="20"/>
      <c r="M25" s="20"/>
      <c r="N25" s="20"/>
      <c r="O25" s="20"/>
    </row>
    <row r="26" spans="1:15" s="19" customFormat="1" ht="15.75" x14ac:dyDescent="0.25">
      <c r="A26" s="136" t="s">
        <v>59</v>
      </c>
      <c r="B26" s="136"/>
      <c r="C26" s="136"/>
      <c r="D26" s="140">
        <f>K23*70%</f>
        <v>780120.96455999999</v>
      </c>
      <c r="E26" s="140"/>
      <c r="F26" s="140"/>
      <c r="G26" s="83"/>
      <c r="H26" s="84"/>
      <c r="I26" s="84"/>
      <c r="J26" s="84"/>
      <c r="K26" s="86"/>
      <c r="L26" s="20"/>
      <c r="M26" s="10"/>
      <c r="N26" s="11"/>
      <c r="O26" s="20"/>
    </row>
    <row r="27" spans="1:15" s="19" customFormat="1" ht="15.75" x14ac:dyDescent="0.25">
      <c r="A27" s="66"/>
      <c r="B27" s="66"/>
      <c r="C27" s="66"/>
      <c r="D27" s="92"/>
      <c r="E27" s="92"/>
      <c r="F27" s="92"/>
      <c r="G27" s="83"/>
      <c r="H27" s="84"/>
      <c r="I27" s="84"/>
      <c r="J27" s="84"/>
      <c r="K27" s="86"/>
      <c r="L27" s="20"/>
      <c r="M27" s="10"/>
      <c r="N27" s="11"/>
      <c r="O27" s="20"/>
    </row>
    <row r="28" spans="1:15" s="19" customFormat="1" ht="15.75" x14ac:dyDescent="0.25">
      <c r="A28" s="138" t="s">
        <v>35</v>
      </c>
      <c r="B28" s="138"/>
      <c r="C28" s="138"/>
      <c r="D28" s="82"/>
      <c r="E28" s="82"/>
      <c r="F28" s="82"/>
      <c r="G28" s="82"/>
      <c r="H28" s="138" t="s">
        <v>38</v>
      </c>
      <c r="I28" s="138"/>
      <c r="J28" s="138"/>
      <c r="K28" s="87"/>
      <c r="L28" s="27"/>
      <c r="M28" s="27"/>
      <c r="N28" s="27"/>
      <c r="O28" s="27"/>
    </row>
    <row r="29" spans="1:15" s="19" customFormat="1" ht="16.5" x14ac:dyDescent="0.25">
      <c r="A29" s="88"/>
      <c r="B29" s="88"/>
      <c r="C29" s="88"/>
      <c r="D29" s="80"/>
      <c r="E29" s="80"/>
      <c r="F29" s="80"/>
      <c r="G29" s="82"/>
      <c r="H29" s="138" t="s">
        <v>34</v>
      </c>
      <c r="I29" s="138"/>
      <c r="J29" s="138"/>
      <c r="K29" s="87"/>
      <c r="L29" s="28"/>
      <c r="M29" s="28"/>
      <c r="N29" s="28"/>
      <c r="O29" s="28"/>
    </row>
    <row r="30" spans="1:15" s="19" customFormat="1" ht="15.75" x14ac:dyDescent="0.25">
      <c r="A30" s="88"/>
      <c r="B30" s="88"/>
      <c r="C30" s="88"/>
      <c r="D30" s="80"/>
      <c r="E30" s="80"/>
      <c r="F30" s="80"/>
      <c r="G30" s="88"/>
      <c r="H30" s="88"/>
      <c r="I30" s="88"/>
      <c r="J30" s="88"/>
      <c r="K30"/>
    </row>
    <row r="31" spans="1:15" s="19" customFormat="1" ht="15.75" x14ac:dyDescent="0.25">
      <c r="A31" s="88"/>
      <c r="B31" s="88"/>
      <c r="C31" s="88"/>
      <c r="D31" s="80"/>
      <c r="E31" s="80"/>
      <c r="F31" s="80"/>
      <c r="G31" s="88"/>
      <c r="H31" s="88"/>
      <c r="I31" s="88"/>
      <c r="J31" s="88"/>
      <c r="K31"/>
    </row>
    <row r="32" spans="1:15" s="19" customFormat="1" ht="15.75" x14ac:dyDescent="0.25">
      <c r="A32" s="88"/>
      <c r="B32" s="88"/>
      <c r="C32" s="88"/>
      <c r="D32" s="80"/>
      <c r="E32" s="80"/>
      <c r="F32" s="80"/>
      <c r="G32" s="88"/>
      <c r="H32" s="88"/>
      <c r="I32" s="88"/>
      <c r="J32" s="88"/>
      <c r="K32"/>
    </row>
    <row r="33" spans="1:15" s="19" customFormat="1" ht="15.75" x14ac:dyDescent="0.25">
      <c r="A33" s="88"/>
      <c r="B33" s="88"/>
      <c r="C33" s="88"/>
      <c r="D33" s="137"/>
      <c r="E33" s="137"/>
      <c r="F33" s="80"/>
      <c r="G33" s="88"/>
      <c r="H33" s="88"/>
      <c r="I33" s="88"/>
      <c r="J33" s="88"/>
      <c r="K33"/>
    </row>
    <row r="34" spans="1:15" s="19" customFormat="1" ht="15.75" x14ac:dyDescent="0.25">
      <c r="A34" s="89"/>
      <c r="B34" s="88"/>
      <c r="C34" s="89"/>
      <c r="D34" s="80"/>
      <c r="E34" s="80"/>
      <c r="F34" s="80"/>
      <c r="G34" s="89"/>
      <c r="H34" s="89"/>
      <c r="I34" s="89"/>
      <c r="J34" s="89"/>
      <c r="K34" s="26"/>
    </row>
    <row r="35" spans="1:15" s="19" customFormat="1" ht="18.75" x14ac:dyDescent="0.3">
      <c r="A35" s="138" t="s">
        <v>3</v>
      </c>
      <c r="B35" s="138"/>
      <c r="C35" s="138"/>
      <c r="D35" s="82"/>
      <c r="E35" s="82"/>
      <c r="F35" s="82"/>
      <c r="G35" s="82"/>
      <c r="H35" s="138" t="s">
        <v>8</v>
      </c>
      <c r="I35" s="138"/>
      <c r="J35" s="138"/>
      <c r="K35" s="82"/>
      <c r="L35" s="30"/>
      <c r="M35" s="30"/>
      <c r="N35" s="30"/>
      <c r="O35" s="30"/>
    </row>
    <row r="36" spans="1:15" s="19" customFormat="1" ht="15.75" x14ac:dyDescent="0.25">
      <c r="A36" s="81"/>
      <c r="B36" s="81"/>
      <c r="C36" s="81"/>
      <c r="D36" s="81"/>
      <c r="E36" s="81"/>
      <c r="F36" s="81"/>
      <c r="G36" s="81"/>
      <c r="H36" s="81"/>
      <c r="I36" s="90"/>
      <c r="J36" s="81"/>
      <c r="K36" s="6"/>
    </row>
    <row r="37" spans="1:15" s="19" customFormat="1" ht="15.75" x14ac:dyDescent="0.25">
      <c r="A37" s="6"/>
      <c r="B37" s="6"/>
      <c r="C37" s="58"/>
      <c r="D37" s="6"/>
      <c r="E37" s="6"/>
      <c r="F37" s="6"/>
      <c r="G37" s="6"/>
      <c r="H37" s="6"/>
      <c r="I37" s="6"/>
      <c r="J37" s="6"/>
      <c r="K37" s="6"/>
    </row>
    <row r="38" spans="1:15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5" s="19" customFormat="1" ht="15.75" x14ac:dyDescent="0.25">
      <c r="A39" s="6"/>
      <c r="B39" s="6"/>
      <c r="C39" s="58"/>
      <c r="D39" s="6"/>
      <c r="E39" s="6"/>
      <c r="F39" s="6"/>
      <c r="G39" s="6"/>
      <c r="H39" s="6"/>
      <c r="I39" s="6"/>
      <c r="J39" s="6"/>
      <c r="K39" s="6"/>
    </row>
    <row r="40" spans="1:15" s="19" customFormat="1" ht="15.75" x14ac:dyDescent="0.25">
      <c r="C40" s="21"/>
    </row>
    <row r="41" spans="1:15" s="19" customFormat="1" ht="15.75" x14ac:dyDescent="0.25">
      <c r="C41" s="21"/>
    </row>
    <row r="42" spans="1:15" s="19" customFormat="1" ht="15.75" x14ac:dyDescent="0.25">
      <c r="C42" s="21"/>
    </row>
    <row r="43" spans="1:15" s="19" customFormat="1" ht="15.75" x14ac:dyDescent="0.25">
      <c r="C43" s="21"/>
    </row>
    <row r="44" spans="1:15" s="19" customFormat="1" ht="15.75" x14ac:dyDescent="0.25">
      <c r="C44" s="21"/>
    </row>
    <row r="45" spans="1:15" s="19" customFormat="1" ht="15.75" x14ac:dyDescent="0.25">
      <c r="C45" s="21"/>
    </row>
    <row r="46" spans="1:15" s="19" customFormat="1" ht="15.75" x14ac:dyDescent="0.25">
      <c r="C46" s="21"/>
    </row>
    <row r="47" spans="1:15" s="19" customFormat="1" ht="15.75" x14ac:dyDescent="0.25">
      <c r="C47" s="21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6">
    <mergeCell ref="G1:K1"/>
    <mergeCell ref="A2:O2"/>
    <mergeCell ref="E3:F3"/>
    <mergeCell ref="G3:H3"/>
    <mergeCell ref="A23:I23"/>
    <mergeCell ref="A25:C25"/>
    <mergeCell ref="D25:F25"/>
    <mergeCell ref="A26:C26"/>
    <mergeCell ref="D26:F26"/>
    <mergeCell ref="A1:F1"/>
    <mergeCell ref="D33:E33"/>
    <mergeCell ref="H28:J28"/>
    <mergeCell ref="H29:J29"/>
    <mergeCell ref="A28:C28"/>
    <mergeCell ref="A35:C35"/>
    <mergeCell ref="H35:J35"/>
  </mergeCells>
  <pageMargins left="0.2" right="0.2" top="0.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opLeftCell="A10" workbookViewId="0">
      <selection activeCell="K6" sqref="K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4.42578125" customWidth="1"/>
    <col min="10" max="10" width="13.42578125" customWidth="1"/>
    <col min="11" max="11" width="14.28515625" customWidth="1"/>
    <col min="12" max="12" width="12.8554687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51" customHeight="1" x14ac:dyDescent="0.25">
      <c r="A1" s="122" t="s">
        <v>45</v>
      </c>
      <c r="B1" s="123"/>
      <c r="C1" s="123"/>
      <c r="D1" s="123"/>
      <c r="E1" s="123"/>
      <c r="F1" s="123"/>
      <c r="G1" s="122" t="s">
        <v>21</v>
      </c>
      <c r="H1" s="123"/>
      <c r="I1" s="123"/>
      <c r="J1" s="123"/>
      <c r="K1" s="123"/>
      <c r="L1" s="123"/>
      <c r="R1" s="109">
        <v>1390000</v>
      </c>
    </row>
    <row r="2" spans="1:20" ht="44.25" customHeight="1" x14ac:dyDescent="0.25">
      <c r="A2" s="134" t="s">
        <v>61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20" s="16" customFormat="1" ht="47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6" t="s">
        <v>24</v>
      </c>
      <c r="F3" s="127"/>
      <c r="G3" s="126" t="s">
        <v>25</v>
      </c>
      <c r="H3" s="128"/>
      <c r="I3" s="95" t="s">
        <v>64</v>
      </c>
      <c r="J3" s="14" t="s">
        <v>69</v>
      </c>
      <c r="K3" s="14" t="s">
        <v>70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8">
        <v>9</v>
      </c>
      <c r="J4" s="62">
        <v>10</v>
      </c>
      <c r="K4" s="62" t="s">
        <v>71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t="shared" ref="I5:I24" si="2">(C5+D5+F5+H5)*$R$1</f>
        <v>11610981.360000001</v>
      </c>
      <c r="J5" s="44">
        <v>31666313</v>
      </c>
      <c r="K5" s="44">
        <f>I5+J5</f>
        <v>43277294.359999999</v>
      </c>
      <c r="L5" s="44">
        <f>K5*1%</f>
        <v>432772.9436</v>
      </c>
      <c r="M5" s="45"/>
      <c r="R5" s="98">
        <f>L5</f>
        <v>432772.9436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si="2"/>
        <v>8223240.0000000009</v>
      </c>
      <c r="J6" s="44">
        <v>25520400</v>
      </c>
      <c r="K6" s="44">
        <f t="shared" ref="K6:K24" si="3">I6+J6</f>
        <v>33743640</v>
      </c>
      <c r="L6" s="44">
        <f t="shared" ref="L6:L25" si="4">K6*1%</f>
        <v>337436.4</v>
      </c>
      <c r="M6" s="45"/>
      <c r="R6" s="98">
        <f t="shared" ref="R6:R23" si="5">L6</f>
        <v>337436.4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v>25020000</v>
      </c>
      <c r="K7" s="44">
        <f t="shared" si="3"/>
        <v>31970000</v>
      </c>
      <c r="L7" s="44">
        <f t="shared" si="4"/>
        <v>319700</v>
      </c>
      <c r="M7" s="45"/>
      <c r="R7" s="98">
        <f t="shared" si="5"/>
        <v>319700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v>12009600</v>
      </c>
      <c r="K8" s="44">
        <f t="shared" si="3"/>
        <v>16179600</v>
      </c>
      <c r="L8" s="44">
        <f t="shared" si="4"/>
        <v>161796</v>
      </c>
      <c r="M8" s="45"/>
      <c r="R8" s="98">
        <f t="shared" si="5"/>
        <v>161796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v>29912911</v>
      </c>
      <c r="K9" s="44">
        <f t="shared" si="3"/>
        <v>39551515.719999999</v>
      </c>
      <c r="L9" s="44">
        <f t="shared" si="4"/>
        <v>395515.15720000002</v>
      </c>
      <c r="M9" s="45"/>
      <c r="R9" s="98">
        <f t="shared" si="5"/>
        <v>395515.15720000002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v>20066040</v>
      </c>
      <c r="K10" s="44">
        <f t="shared" si="3"/>
        <v>25639940</v>
      </c>
      <c r="L10" s="44">
        <f t="shared" si="4"/>
        <v>256399.4</v>
      </c>
      <c r="R10" s="98">
        <f t="shared" si="5"/>
        <v>256399.4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v>29163312</v>
      </c>
      <c r="K11" s="44">
        <f t="shared" si="3"/>
        <v>37264232</v>
      </c>
      <c r="L11" s="44">
        <f t="shared" si="4"/>
        <v>372642.32</v>
      </c>
      <c r="R11" s="98">
        <f t="shared" si="5"/>
        <v>372642.32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v>20066040</v>
      </c>
      <c r="K12" s="44">
        <f t="shared" si="3"/>
        <v>25639940</v>
      </c>
      <c r="L12" s="44">
        <f t="shared" si="4"/>
        <v>256399.4</v>
      </c>
      <c r="R12" s="98">
        <f t="shared" si="5"/>
        <v>256399.4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v>22217760</v>
      </c>
      <c r="K13" s="44">
        <f t="shared" si="3"/>
        <v>29191668</v>
      </c>
      <c r="L13" s="44">
        <f t="shared" si="4"/>
        <v>291916.68</v>
      </c>
      <c r="M13" s="45"/>
      <c r="R13" s="98">
        <f t="shared" si="5"/>
        <v>291916.68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v>25520400</v>
      </c>
      <c r="K14" s="44">
        <f t="shared" si="3"/>
        <v>33814530</v>
      </c>
      <c r="L14" s="44">
        <f t="shared" si="4"/>
        <v>338145.3</v>
      </c>
      <c r="M14" s="45"/>
      <c r="R14" s="98">
        <f t="shared" si="5"/>
        <v>338145.3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v>19965960</v>
      </c>
      <c r="K15" s="44">
        <f t="shared" si="3"/>
        <v>25512060</v>
      </c>
      <c r="L15" s="44">
        <f t="shared" si="4"/>
        <v>255120.6</v>
      </c>
      <c r="M15" s="45"/>
      <c r="R15" s="98">
        <f t="shared" si="5"/>
        <v>255120.6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/>
      <c r="K16" s="44">
        <f t="shared" si="3"/>
        <v>3711300</v>
      </c>
      <c r="L16" s="44">
        <f t="shared" si="4"/>
        <v>37113</v>
      </c>
      <c r="R16" s="98">
        <f t="shared" si="5"/>
        <v>37113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v>29373480</v>
      </c>
      <c r="K17" s="44">
        <f t="shared" si="3"/>
        <v>39654198</v>
      </c>
      <c r="L17" s="44">
        <f t="shared" si="4"/>
        <v>396541.98</v>
      </c>
      <c r="R17" s="98">
        <f t="shared" si="5"/>
        <v>396541.98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/>
      <c r="K18" s="44">
        <f t="shared" si="3"/>
        <v>3711300</v>
      </c>
      <c r="L18" s="44">
        <f t="shared" si="4"/>
        <v>37113</v>
      </c>
      <c r="R18" s="98">
        <f t="shared" si="5"/>
        <v>37113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f t="shared" si="2"/>
        <v>4170000</v>
      </c>
      <c r="J19" s="44"/>
      <c r="K19" s="44">
        <f t="shared" si="3"/>
        <v>4170000</v>
      </c>
      <c r="L19" s="44">
        <f t="shared" si="4"/>
        <v>41700</v>
      </c>
      <c r="R19" s="98">
        <f t="shared" si="5"/>
        <v>41700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v>13360680</v>
      </c>
      <c r="K20" s="44">
        <f t="shared" si="3"/>
        <v>17071980</v>
      </c>
      <c r="L20" s="44">
        <f t="shared" si="4"/>
        <v>170719.80000000002</v>
      </c>
      <c r="R20" s="98">
        <f t="shared" si="5"/>
        <v>170719.80000000002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/>
      <c r="K21" s="44">
        <f t="shared" si="3"/>
        <v>3349900</v>
      </c>
      <c r="L21" s="44">
        <f t="shared" si="4"/>
        <v>33499</v>
      </c>
      <c r="R21" s="98">
        <f t="shared" si="5"/>
        <v>33499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44"/>
      <c r="K22" s="44">
        <f t="shared" si="3"/>
        <v>2764710</v>
      </c>
      <c r="L22" s="44">
        <f t="shared" si="4"/>
        <v>27647.100000000002</v>
      </c>
      <c r="R22" s="98">
        <f t="shared" si="5"/>
        <v>27647.100000000002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44">
        <v>7239120</v>
      </c>
      <c r="K23" s="44">
        <f t="shared" si="3"/>
        <v>14116284</v>
      </c>
      <c r="L23" s="44">
        <f t="shared" si="4"/>
        <v>141162.84</v>
      </c>
      <c r="R23" s="98">
        <f t="shared" si="5"/>
        <v>141162.84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3"/>
        <v>3711300</v>
      </c>
      <c r="L24" s="44">
        <f>K24*0.005</f>
        <v>18556.5</v>
      </c>
      <c r="R24" s="143">
        <f>L24+L25</f>
        <v>89813.46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7"/>
      <c r="J25" s="44">
        <v>7125696</v>
      </c>
      <c r="K25" s="44">
        <f>J25</f>
        <v>7125696</v>
      </c>
      <c r="L25" s="44">
        <f t="shared" si="4"/>
        <v>71256.960000000006</v>
      </c>
      <c r="R25" s="144"/>
    </row>
    <row r="26" spans="1:20" s="16" customFormat="1" ht="23.25" customHeight="1" x14ac:dyDescent="0.25">
      <c r="A26" s="114" t="s">
        <v>22</v>
      </c>
      <c r="B26" s="115"/>
      <c r="C26" s="115"/>
      <c r="D26" s="115"/>
      <c r="E26" s="115"/>
      <c r="F26" s="115"/>
      <c r="G26" s="115"/>
      <c r="H26" s="115"/>
      <c r="I26" s="115"/>
      <c r="J26" s="93"/>
      <c r="K26" s="24">
        <f>SUM(K5:K25)</f>
        <v>441171088.07999998</v>
      </c>
      <c r="L26" s="24">
        <f>SUM(L5:L25)</f>
        <v>4393154.3807999995</v>
      </c>
      <c r="M26" s="24">
        <f t="shared" ref="M26:Q26" si="7">SUM(M5:M24)</f>
        <v>0</v>
      </c>
      <c r="N26" s="24">
        <f t="shared" si="7"/>
        <v>0</v>
      </c>
      <c r="O26" s="24">
        <f t="shared" si="7"/>
        <v>0</v>
      </c>
      <c r="P26" s="24">
        <f t="shared" si="7"/>
        <v>0</v>
      </c>
      <c r="Q26" s="24">
        <f t="shared" si="7"/>
        <v>0</v>
      </c>
      <c r="R26" s="24">
        <f>SUM(R5:R25)</f>
        <v>4393154.3807999995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36" t="s">
        <v>42</v>
      </c>
      <c r="B28" s="136"/>
      <c r="C28" s="136"/>
      <c r="D28" s="135">
        <f>R26*30%</f>
        <v>1317946.3142399997</v>
      </c>
      <c r="E28" s="135"/>
      <c r="F28" s="135"/>
      <c r="G28" s="33"/>
      <c r="L28" s="6"/>
      <c r="M28" s="20"/>
      <c r="N28" s="20"/>
      <c r="O28" s="20"/>
      <c r="P28" s="20"/>
    </row>
    <row r="29" spans="1:20" s="19" customFormat="1" ht="15.75" x14ac:dyDescent="0.25">
      <c r="A29" s="136" t="s">
        <v>43</v>
      </c>
      <c r="B29" s="136"/>
      <c r="C29" s="136"/>
      <c r="D29" s="135">
        <f>R26*70%</f>
        <v>3075208.0665599992</v>
      </c>
      <c r="E29" s="135"/>
      <c r="F29" s="135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20"/>
      <c r="H30" s="120"/>
      <c r="I30" s="120"/>
      <c r="J30" s="120"/>
      <c r="K30" s="120"/>
      <c r="L30" s="120"/>
      <c r="M30" s="20"/>
      <c r="N30" s="20"/>
      <c r="O30" s="20"/>
      <c r="P30" s="20"/>
    </row>
    <row r="31" spans="1:20" s="19" customFormat="1" ht="15.75" x14ac:dyDescent="0.25">
      <c r="A31" s="121" t="s">
        <v>35</v>
      </c>
      <c r="B31" s="121"/>
      <c r="C31" s="121"/>
      <c r="D31" s="121"/>
      <c r="E31" s="121"/>
      <c r="F31" s="121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  <c r="R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118" t="s">
        <v>34</v>
      </c>
      <c r="L32" s="118"/>
      <c r="M32" s="118"/>
      <c r="N32" s="118"/>
      <c r="O32" s="118"/>
      <c r="P32" s="118"/>
      <c r="Q32" s="118"/>
      <c r="R32" s="118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19"/>
      <c r="E36" s="119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29" t="s">
        <v>3</v>
      </c>
      <c r="B38" s="129"/>
      <c r="C38" s="129"/>
      <c r="D38" s="129"/>
      <c r="E38" s="129"/>
      <c r="F38" s="129"/>
      <c r="G38" s="30"/>
      <c r="H38" s="30"/>
      <c r="I38" s="30"/>
      <c r="J38" s="30"/>
      <c r="K38" s="129" t="s">
        <v>8</v>
      </c>
      <c r="L38" s="129"/>
      <c r="M38" s="129"/>
      <c r="N38" s="129"/>
      <c r="O38" s="129"/>
      <c r="P38" s="129"/>
      <c r="Q38" s="129"/>
      <c r="R38" s="129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6"/>
      <c r="J39" s="8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6"/>
      <c r="J41" s="8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A1:F1"/>
    <mergeCell ref="G1:L1"/>
    <mergeCell ref="A2:R2"/>
    <mergeCell ref="E3:F3"/>
    <mergeCell ref="G3:H3"/>
    <mergeCell ref="D36:E36"/>
    <mergeCell ref="A38:F38"/>
    <mergeCell ref="R24:R25"/>
    <mergeCell ref="K32:R32"/>
    <mergeCell ref="K38:R38"/>
    <mergeCell ref="A28:C28"/>
    <mergeCell ref="D28:F28"/>
    <mergeCell ref="A29:C29"/>
    <mergeCell ref="D29:F29"/>
    <mergeCell ref="G30:L30"/>
    <mergeCell ref="A31:F31"/>
    <mergeCell ref="A26:I26"/>
  </mergeCells>
  <pageMargins left="0.45" right="0.2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3.28515625" customWidth="1"/>
    <col min="10" max="11" width="14.28515625" customWidth="1"/>
    <col min="12" max="12" width="11.5703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48.75" customHeight="1" x14ac:dyDescent="0.25">
      <c r="A1" s="122" t="s">
        <v>45</v>
      </c>
      <c r="B1" s="123"/>
      <c r="C1" s="123"/>
      <c r="D1" s="123"/>
      <c r="E1" s="123"/>
      <c r="F1" s="123"/>
      <c r="G1" s="122" t="s">
        <v>21</v>
      </c>
      <c r="H1" s="123"/>
      <c r="I1" s="123"/>
      <c r="J1" s="123"/>
      <c r="K1" s="123"/>
      <c r="L1" s="123"/>
      <c r="R1" s="99">
        <v>1390000</v>
      </c>
    </row>
    <row r="2" spans="1:20" ht="45.75" customHeight="1" x14ac:dyDescent="0.25">
      <c r="A2" s="134" t="s">
        <v>68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6" t="s">
        <v>24</v>
      </c>
      <c r="F3" s="127"/>
      <c r="G3" s="126" t="s">
        <v>25</v>
      </c>
      <c r="H3" s="128"/>
      <c r="I3" s="14" t="s">
        <v>64</v>
      </c>
      <c r="J3" s="14" t="s">
        <v>72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(C5+D5+F5+H5)*$R$1</f>
        <v>11610981.360000001</v>
      </c>
      <c r="J5" s="44">
        <f>((C5+D5)*$R$1)*6</f>
        <v>49039200.000000007</v>
      </c>
      <c r="K5" s="44">
        <f>J5+I5</f>
        <v>60650181.360000007</v>
      </c>
      <c r="L5" s="44">
        <f>K5*1%</f>
        <v>606501.81360000011</v>
      </c>
      <c r="M5" s="45"/>
      <c r="R5" s="98">
        <f>L5</f>
        <v>606501.81360000011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2" xml:space="preserve"> (C6+D6+F6+H6)*$R$1</f>
        <v>8223240.0000000009</v>
      </c>
      <c r="J6" s="44">
        <f t="shared" ref="J6:J21" si="3">((C6+D6)*$R$1)*6</f>
        <v>42534000.000000007</v>
      </c>
      <c r="K6" s="44">
        <f t="shared" ref="K6:K25" si="4">J6+I6</f>
        <v>50757240.000000007</v>
      </c>
      <c r="L6" s="44">
        <f t="shared" ref="L6:L25" si="5">K6*1%</f>
        <v>507572.40000000008</v>
      </c>
      <c r="M6" s="45"/>
      <c r="R6" s="98">
        <f t="shared" ref="R6:R23" si="6">L6</f>
        <v>507572.40000000008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f t="shared" si="3"/>
        <v>41700000</v>
      </c>
      <c r="K7" s="44">
        <f t="shared" si="4"/>
        <v>48650000</v>
      </c>
      <c r="L7" s="44">
        <f t="shared" si="5"/>
        <v>486500</v>
      </c>
      <c r="M7" s="45"/>
      <c r="R7" s="98">
        <f t="shared" si="6"/>
        <v>486500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f t="shared" si="3"/>
        <v>25020000</v>
      </c>
      <c r="K8" s="44">
        <f t="shared" si="4"/>
        <v>29190000</v>
      </c>
      <c r="L8" s="44">
        <f t="shared" si="5"/>
        <v>291900</v>
      </c>
      <c r="M8" s="45"/>
      <c r="R8" s="98">
        <f t="shared" si="6"/>
        <v>291900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f t="shared" si="3"/>
        <v>45286200.000000007</v>
      </c>
      <c r="K9" s="44">
        <f t="shared" si="4"/>
        <v>54924804.720000006</v>
      </c>
      <c r="L9" s="44">
        <f t="shared" si="5"/>
        <v>549248.04720000003</v>
      </c>
      <c r="M9" s="45"/>
      <c r="R9" s="98">
        <f t="shared" si="6"/>
        <v>549248.04720000003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f t="shared" si="3"/>
        <v>33443400</v>
      </c>
      <c r="K10" s="44">
        <f t="shared" si="4"/>
        <v>39017300</v>
      </c>
      <c r="L10" s="44">
        <f t="shared" si="5"/>
        <v>390173</v>
      </c>
      <c r="R10" s="98">
        <f t="shared" si="6"/>
        <v>390173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f t="shared" si="3"/>
        <v>44452200</v>
      </c>
      <c r="K11" s="44">
        <f t="shared" si="4"/>
        <v>52553120</v>
      </c>
      <c r="L11" s="44">
        <f t="shared" si="5"/>
        <v>525531.19999999995</v>
      </c>
      <c r="R11" s="98">
        <f t="shared" si="6"/>
        <v>525531.19999999995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f t="shared" si="3"/>
        <v>33443400</v>
      </c>
      <c r="K12" s="44">
        <f t="shared" si="4"/>
        <v>39017300</v>
      </c>
      <c r="L12" s="44">
        <f t="shared" si="5"/>
        <v>390173</v>
      </c>
      <c r="R12" s="98">
        <f t="shared" si="6"/>
        <v>390173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f t="shared" si="3"/>
        <v>37029600.000000007</v>
      </c>
      <c r="K13" s="44">
        <f t="shared" si="4"/>
        <v>44003508.000000007</v>
      </c>
      <c r="L13" s="44">
        <f t="shared" si="5"/>
        <v>440035.08000000007</v>
      </c>
      <c r="M13" s="45"/>
      <c r="R13" s="98">
        <f t="shared" si="6"/>
        <v>440035.08000000007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f t="shared" si="3"/>
        <v>42534000.000000007</v>
      </c>
      <c r="K14" s="44">
        <f t="shared" si="4"/>
        <v>50828130.000000007</v>
      </c>
      <c r="L14" s="44">
        <f t="shared" si="5"/>
        <v>508281.3000000001</v>
      </c>
      <c r="M14" s="45"/>
      <c r="R14" s="98">
        <f t="shared" si="6"/>
        <v>508281.3000000001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f t="shared" si="3"/>
        <v>33276600</v>
      </c>
      <c r="K15" s="44">
        <f t="shared" si="4"/>
        <v>38822700</v>
      </c>
      <c r="L15" s="44">
        <f t="shared" si="5"/>
        <v>388227</v>
      </c>
      <c r="M15" s="45"/>
      <c r="R15" s="98">
        <f t="shared" si="6"/>
        <v>388227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>
        <f t="shared" si="3"/>
        <v>22267800</v>
      </c>
      <c r="K16" s="44">
        <f t="shared" si="4"/>
        <v>25979100</v>
      </c>
      <c r="L16" s="44">
        <f t="shared" si="5"/>
        <v>259791</v>
      </c>
      <c r="R16" s="98">
        <f t="shared" si="6"/>
        <v>259791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f t="shared" si="3"/>
        <v>48955800</v>
      </c>
      <c r="K17" s="44">
        <f t="shared" si="4"/>
        <v>59236518</v>
      </c>
      <c r="L17" s="44">
        <f t="shared" si="5"/>
        <v>592365.18000000005</v>
      </c>
      <c r="R17" s="98">
        <f t="shared" si="6"/>
        <v>592365.18000000005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>
        <f t="shared" si="3"/>
        <v>22267800</v>
      </c>
      <c r="K18" s="44">
        <f t="shared" si="4"/>
        <v>25979100</v>
      </c>
      <c r="L18" s="44">
        <f t="shared" si="5"/>
        <v>259791</v>
      </c>
      <c r="R18" s="98">
        <f t="shared" si="6"/>
        <v>259791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f t="shared" si="2"/>
        <v>4170000</v>
      </c>
      <c r="J19" s="44">
        <f t="shared" si="3"/>
        <v>25020000</v>
      </c>
      <c r="K19" s="44">
        <f t="shared" si="4"/>
        <v>29190000</v>
      </c>
      <c r="L19" s="44">
        <f t="shared" si="5"/>
        <v>291900</v>
      </c>
      <c r="R19" s="98">
        <f t="shared" si="6"/>
        <v>291900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f t="shared" si="3"/>
        <v>22267800</v>
      </c>
      <c r="K20" s="44">
        <f t="shared" si="4"/>
        <v>25979100</v>
      </c>
      <c r="L20" s="44">
        <f t="shared" si="5"/>
        <v>259791</v>
      </c>
      <c r="R20" s="98">
        <f t="shared" si="6"/>
        <v>259791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>
        <f t="shared" si="3"/>
        <v>20099400</v>
      </c>
      <c r="K21" s="44">
        <f t="shared" si="4"/>
        <v>23449300</v>
      </c>
      <c r="L21" s="44">
        <f t="shared" si="5"/>
        <v>234493</v>
      </c>
      <c r="R21" s="98">
        <f t="shared" si="6"/>
        <v>234493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110">
        <f>C22*R1</f>
        <v>2764710</v>
      </c>
      <c r="K22" s="44">
        <f t="shared" si="4"/>
        <v>5529420</v>
      </c>
      <c r="L22" s="44">
        <f t="shared" si="5"/>
        <v>55294.200000000004</v>
      </c>
      <c r="R22" s="98">
        <f t="shared" si="6"/>
        <v>55294.200000000004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110">
        <f>(C23+D23)*R1</f>
        <v>6032600</v>
      </c>
      <c r="K23" s="44">
        <f t="shared" si="4"/>
        <v>12909764</v>
      </c>
      <c r="L23" s="44">
        <f t="shared" si="5"/>
        <v>129097.64</v>
      </c>
      <c r="R23" s="98">
        <f t="shared" si="6"/>
        <v>129097.64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4"/>
        <v>3711300</v>
      </c>
      <c r="L24" s="44">
        <f>K24*0.005</f>
        <v>18556.5</v>
      </c>
      <c r="R24" s="143">
        <f>L24+L25</f>
        <v>55669.5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8"/>
      <c r="J25" s="44">
        <v>3711300</v>
      </c>
      <c r="K25" s="44">
        <f t="shared" si="4"/>
        <v>3711300</v>
      </c>
      <c r="L25" s="44">
        <f t="shared" si="5"/>
        <v>37113</v>
      </c>
      <c r="R25" s="144"/>
    </row>
    <row r="26" spans="1:20" s="16" customFormat="1" ht="24" customHeight="1" x14ac:dyDescent="0.25">
      <c r="A26" s="114" t="s">
        <v>22</v>
      </c>
      <c r="B26" s="115"/>
      <c r="C26" s="115"/>
      <c r="D26" s="115"/>
      <c r="E26" s="115"/>
      <c r="F26" s="115"/>
      <c r="G26" s="115"/>
      <c r="H26" s="115"/>
      <c r="I26" s="116"/>
      <c r="J26" s="24">
        <f>SUM(J5:J24)</f>
        <v>597434510</v>
      </c>
      <c r="K26" s="24">
        <f t="shared" ref="K26:R26" si="8">SUM(K5:K24)</f>
        <v>720377886.08000004</v>
      </c>
      <c r="L26" s="24">
        <f t="shared" si="8"/>
        <v>7185222.3607999999</v>
      </c>
      <c r="M26" s="24">
        <f t="shared" si="8"/>
        <v>0</v>
      </c>
      <c r="N26" s="24">
        <f t="shared" si="8"/>
        <v>0</v>
      </c>
      <c r="O26" s="24">
        <f t="shared" si="8"/>
        <v>0</v>
      </c>
      <c r="P26" s="24">
        <f t="shared" si="8"/>
        <v>0</v>
      </c>
      <c r="Q26" s="24">
        <f t="shared" si="8"/>
        <v>0</v>
      </c>
      <c r="R26" s="24">
        <f t="shared" si="8"/>
        <v>7222335.3607999999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36" t="s">
        <v>42</v>
      </c>
      <c r="B28" s="136"/>
      <c r="C28" s="136"/>
      <c r="D28" s="135">
        <f>R26*30%</f>
        <v>2166700.60824</v>
      </c>
      <c r="E28" s="135"/>
      <c r="F28" s="135"/>
      <c r="G28" s="33"/>
      <c r="L28" s="6"/>
      <c r="M28" s="20"/>
      <c r="N28" s="20"/>
      <c r="O28" s="20"/>
      <c r="P28" s="20"/>
    </row>
    <row r="29" spans="1:20" s="19" customFormat="1" ht="15.75" x14ac:dyDescent="0.25">
      <c r="A29" s="136" t="s">
        <v>43</v>
      </c>
      <c r="B29" s="136"/>
      <c r="C29" s="136"/>
      <c r="D29" s="135">
        <f>R26*70%</f>
        <v>5055634.7525599999</v>
      </c>
      <c r="E29" s="135"/>
      <c r="F29" s="135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20"/>
      <c r="H30" s="120"/>
      <c r="I30" s="120"/>
      <c r="J30" s="120"/>
      <c r="K30" s="120"/>
      <c r="L30" s="120"/>
      <c r="M30" s="20"/>
      <c r="N30" s="20"/>
      <c r="O30" s="20"/>
      <c r="P30" s="20"/>
    </row>
    <row r="31" spans="1:20" s="19" customFormat="1" ht="15.75" x14ac:dyDescent="0.25">
      <c r="A31" s="121" t="s">
        <v>35</v>
      </c>
      <c r="B31" s="121"/>
      <c r="C31" s="121"/>
      <c r="D31" s="121"/>
      <c r="E31" s="121"/>
      <c r="F31" s="121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28"/>
      <c r="L32" s="118" t="s">
        <v>34</v>
      </c>
      <c r="M32" s="118"/>
      <c r="N32" s="118"/>
      <c r="O32" s="118"/>
      <c r="P32" s="118"/>
      <c r="Q32" s="118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19"/>
      <c r="E36" s="119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29" t="s">
        <v>3</v>
      </c>
      <c r="B38" s="129"/>
      <c r="C38" s="129"/>
      <c r="D38" s="129"/>
      <c r="E38" s="129"/>
      <c r="F38" s="129"/>
      <c r="G38" s="30"/>
      <c r="H38" s="30"/>
      <c r="I38" s="30"/>
      <c r="J38" s="30"/>
      <c r="K38" s="129" t="s">
        <v>8</v>
      </c>
      <c r="L38" s="129"/>
      <c r="M38" s="129"/>
      <c r="N38" s="129"/>
      <c r="O38" s="129"/>
      <c r="P38" s="129"/>
      <c r="Q38" s="129"/>
      <c r="R38" s="129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8"/>
      <c r="J41" s="6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A1:F1"/>
    <mergeCell ref="G1:L1"/>
    <mergeCell ref="A2:R2"/>
    <mergeCell ref="E3:F3"/>
    <mergeCell ref="G3:H3"/>
    <mergeCell ref="L32:Q32"/>
    <mergeCell ref="D36:E36"/>
    <mergeCell ref="A38:F38"/>
    <mergeCell ref="K38:R38"/>
    <mergeCell ref="R24:R25"/>
    <mergeCell ref="A28:C28"/>
    <mergeCell ref="D28:F28"/>
    <mergeCell ref="A29:C29"/>
    <mergeCell ref="D29:F29"/>
    <mergeCell ref="G30:L30"/>
    <mergeCell ref="A31:F31"/>
    <mergeCell ref="A26:I26"/>
  </mergeCells>
  <pageMargins left="0.45" right="0.2" top="0.75" bottom="0.7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7"/>
  <sheetViews>
    <sheetView tabSelected="1" topLeftCell="D1" workbookViewId="0">
      <selection activeCell="Y6" sqref="Y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9" width="8.42578125" customWidth="1"/>
    <col min="10" max="11" width="13.28515625" customWidth="1"/>
    <col min="12" max="15" width="14.28515625" customWidth="1"/>
    <col min="16" max="16" width="14.28515625" style="153" customWidth="1"/>
    <col min="17" max="17" width="11.5703125" customWidth="1"/>
    <col min="18" max="19" width="0" hidden="1" customWidth="1"/>
    <col min="20" max="20" width="12.42578125" hidden="1" customWidth="1"/>
    <col min="21" max="22" width="0" hidden="1" customWidth="1"/>
    <col min="23" max="23" width="12.140625" customWidth="1"/>
    <col min="24" max="24" width="9.85546875" bestFit="1" customWidth="1"/>
    <col min="25" max="25" width="12.7109375" customWidth="1"/>
  </cols>
  <sheetData>
    <row r="1" spans="1:25" s="3" customFormat="1" ht="48.75" customHeight="1" x14ac:dyDescent="0.25">
      <c r="A1" s="122" t="s">
        <v>45</v>
      </c>
      <c r="B1" s="123"/>
      <c r="C1" s="123"/>
      <c r="D1" s="123"/>
      <c r="E1" s="123"/>
      <c r="F1" s="123"/>
      <c r="G1" s="122" t="s">
        <v>21</v>
      </c>
      <c r="H1" s="123"/>
      <c r="I1" s="123"/>
      <c r="J1" s="123"/>
      <c r="K1" s="123"/>
      <c r="L1" s="123"/>
      <c r="M1" s="123"/>
      <c r="N1" s="123"/>
      <c r="O1" s="123"/>
      <c r="P1" s="123"/>
      <c r="Q1" s="123"/>
      <c r="W1" s="99">
        <v>1490000</v>
      </c>
    </row>
    <row r="2" spans="1:25" ht="45.75" customHeight="1" x14ac:dyDescent="0.25">
      <c r="A2" s="134" t="s">
        <v>73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</row>
    <row r="3" spans="1:25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6" t="s">
        <v>24</v>
      </c>
      <c r="F3" s="127"/>
      <c r="G3" s="126" t="s">
        <v>25</v>
      </c>
      <c r="H3" s="128"/>
      <c r="I3" s="112"/>
      <c r="J3" s="14" t="s">
        <v>64</v>
      </c>
      <c r="K3" s="14" t="s">
        <v>78</v>
      </c>
      <c r="L3" s="14" t="s">
        <v>74</v>
      </c>
      <c r="M3" s="14" t="s">
        <v>75</v>
      </c>
      <c r="N3" s="14" t="s">
        <v>80</v>
      </c>
      <c r="O3" s="14" t="s">
        <v>79</v>
      </c>
      <c r="P3" s="145" t="s">
        <v>65</v>
      </c>
      <c r="Q3" s="15" t="s">
        <v>27</v>
      </c>
      <c r="R3" s="23" t="s">
        <v>31</v>
      </c>
      <c r="T3" s="17"/>
      <c r="W3" s="59" t="s">
        <v>54</v>
      </c>
    </row>
    <row r="4" spans="1:25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8"/>
      <c r="J4" s="62">
        <v>9</v>
      </c>
      <c r="K4" s="62"/>
      <c r="L4" s="62">
        <v>10</v>
      </c>
      <c r="M4" s="62">
        <v>11</v>
      </c>
      <c r="N4" s="62"/>
      <c r="O4" s="62"/>
      <c r="P4" s="146" t="s">
        <v>76</v>
      </c>
      <c r="Q4" s="63" t="s">
        <v>77</v>
      </c>
      <c r="R4" s="64"/>
      <c r="S4" s="64"/>
      <c r="T4" s="64"/>
      <c r="U4" s="64"/>
      <c r="V4" s="64"/>
      <c r="W4" s="65">
        <v>13</v>
      </c>
      <c r="Y4" s="96"/>
    </row>
    <row r="5" spans="1:25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3">
        <f>C5+D5+F5+H5</f>
        <v>8.3532240000000009</v>
      </c>
      <c r="J5" s="44">
        <f>ROUND(I5*$W$1,0)</f>
        <v>12446304</v>
      </c>
      <c r="K5" s="44">
        <f>ROUND(J5*1%,0)</f>
        <v>124463</v>
      </c>
      <c r="L5" s="44">
        <v>9523308</v>
      </c>
      <c r="M5" s="44">
        <v>31666313</v>
      </c>
      <c r="N5" s="44">
        <f>ROUND(L5+M5,0)</f>
        <v>41189621</v>
      </c>
      <c r="O5" s="44">
        <f>ROUND(N5*1%,0)</f>
        <v>411896</v>
      </c>
      <c r="P5" s="147">
        <f>ROUND(J5+N5,0)</f>
        <v>53635925</v>
      </c>
      <c r="Q5" s="44">
        <f>P5*1%</f>
        <v>536359.25</v>
      </c>
      <c r="R5" s="45"/>
      <c r="W5" s="98">
        <f>Q5</f>
        <v>536359.25</v>
      </c>
      <c r="X5" s="51"/>
      <c r="Y5" s="96"/>
    </row>
    <row r="6" spans="1:25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3">
        <f t="shared" ref="I6:I24" si="2">C6+D6+F6+H6</f>
        <v>5.9160000000000004</v>
      </c>
      <c r="J6" s="44">
        <f t="shared" ref="J6:J24" si="3">ROUND(I6*$W$1,0)</f>
        <v>8814840</v>
      </c>
      <c r="K6" s="44">
        <f t="shared" ref="K6:K24" si="4">ROUND(J6*1%,0)</f>
        <v>88148</v>
      </c>
      <c r="L6" s="44">
        <v>7674990</v>
      </c>
      <c r="M6" s="44">
        <v>25520400</v>
      </c>
      <c r="N6" s="44">
        <f t="shared" ref="N6:N23" si="5">ROUND(L6+M6,0)</f>
        <v>33195390</v>
      </c>
      <c r="O6" s="44">
        <f t="shared" ref="O6:O19" si="6">ROUND(N6*1%,0)</f>
        <v>331954</v>
      </c>
      <c r="P6" s="147">
        <f t="shared" ref="P6:P24" si="7">ROUND(J6+N6,0)</f>
        <v>42010230</v>
      </c>
      <c r="Q6" s="44">
        <f t="shared" ref="Q6:Q23" si="8">P6*1%</f>
        <v>420102.3</v>
      </c>
      <c r="R6" s="45"/>
      <c r="W6" s="98">
        <f t="shared" ref="W6:W24" si="9">Q6</f>
        <v>420102.3</v>
      </c>
      <c r="Y6" s="96"/>
    </row>
    <row r="7" spans="1:25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3">
        <f t="shared" si="2"/>
        <v>5</v>
      </c>
      <c r="J7" s="44">
        <f t="shared" si="3"/>
        <v>7450000</v>
      </c>
      <c r="K7" s="44">
        <f t="shared" si="4"/>
        <v>74500</v>
      </c>
      <c r="L7" s="44">
        <v>6552761</v>
      </c>
      <c r="M7" s="44">
        <v>25020000</v>
      </c>
      <c r="N7" s="44">
        <f t="shared" si="5"/>
        <v>31572761</v>
      </c>
      <c r="O7" s="44">
        <f t="shared" si="6"/>
        <v>315728</v>
      </c>
      <c r="P7" s="147">
        <f t="shared" si="7"/>
        <v>39022761</v>
      </c>
      <c r="Q7" s="44">
        <f t="shared" si="8"/>
        <v>390227.61</v>
      </c>
      <c r="R7" s="45"/>
      <c r="W7" s="98">
        <f t="shared" si="9"/>
        <v>390227.61</v>
      </c>
      <c r="Y7" s="96"/>
    </row>
    <row r="8" spans="1:25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3">
        <f t="shared" si="2"/>
        <v>3</v>
      </c>
      <c r="J8" s="44">
        <f t="shared" si="3"/>
        <v>4470000</v>
      </c>
      <c r="K8" s="44">
        <f t="shared" si="4"/>
        <v>44700</v>
      </c>
      <c r="L8" s="44">
        <v>4320352</v>
      </c>
      <c r="M8" s="44">
        <v>14765900</v>
      </c>
      <c r="N8" s="44">
        <f t="shared" si="5"/>
        <v>19086252</v>
      </c>
      <c r="O8" s="44">
        <f t="shared" si="6"/>
        <v>190863</v>
      </c>
      <c r="P8" s="147">
        <f t="shared" si="7"/>
        <v>23556252</v>
      </c>
      <c r="Q8" s="44">
        <f t="shared" si="8"/>
        <v>235562.52000000002</v>
      </c>
      <c r="R8" s="45"/>
      <c r="W8" s="98">
        <f t="shared" si="9"/>
        <v>235562.52000000002</v>
      </c>
      <c r="Y8" s="96"/>
    </row>
    <row r="9" spans="1:25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3">
        <f t="shared" si="2"/>
        <v>6.9342480000000002</v>
      </c>
      <c r="J9" s="44">
        <f t="shared" si="3"/>
        <v>10332030</v>
      </c>
      <c r="K9" s="44">
        <f t="shared" si="4"/>
        <v>103320</v>
      </c>
      <c r="L9" s="44">
        <v>8995991</v>
      </c>
      <c r="M9" s="44">
        <v>29912911</v>
      </c>
      <c r="N9" s="44">
        <f t="shared" si="5"/>
        <v>38908902</v>
      </c>
      <c r="O9" s="44">
        <f t="shared" si="6"/>
        <v>389089</v>
      </c>
      <c r="P9" s="147">
        <f t="shared" si="7"/>
        <v>49240932</v>
      </c>
      <c r="Q9" s="44">
        <f t="shared" si="8"/>
        <v>492409.32</v>
      </c>
      <c r="R9" s="45"/>
      <c r="W9" s="98">
        <f t="shared" si="9"/>
        <v>492409.32</v>
      </c>
      <c r="Y9" s="96"/>
    </row>
    <row r="10" spans="1:25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3">
        <f t="shared" si="2"/>
        <v>4.01</v>
      </c>
      <c r="J10" s="44">
        <f t="shared" si="3"/>
        <v>5974900</v>
      </c>
      <c r="K10" s="44">
        <f t="shared" si="4"/>
        <v>59749</v>
      </c>
      <c r="L10" s="44">
        <v>6185139</v>
      </c>
      <c r="M10" s="44">
        <v>20066040</v>
      </c>
      <c r="N10" s="44">
        <f t="shared" si="5"/>
        <v>26251179</v>
      </c>
      <c r="O10" s="44">
        <f t="shared" si="6"/>
        <v>262512</v>
      </c>
      <c r="P10" s="147">
        <f t="shared" si="7"/>
        <v>32226079</v>
      </c>
      <c r="Q10" s="44">
        <f t="shared" si="8"/>
        <v>322260.78999999998</v>
      </c>
      <c r="W10" s="98">
        <f t="shared" si="9"/>
        <v>322260.78999999998</v>
      </c>
      <c r="Y10" s="96"/>
    </row>
    <row r="11" spans="1:25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3">
        <f t="shared" si="2"/>
        <v>5.8280000000000003</v>
      </c>
      <c r="J11" s="44">
        <f t="shared" si="3"/>
        <v>8683720</v>
      </c>
      <c r="K11" s="44">
        <f t="shared" si="4"/>
        <v>86837</v>
      </c>
      <c r="L11" s="44">
        <v>8770557</v>
      </c>
      <c r="M11" s="44">
        <v>29163312</v>
      </c>
      <c r="N11" s="44">
        <f t="shared" si="5"/>
        <v>37933869</v>
      </c>
      <c r="O11" s="44">
        <f t="shared" si="6"/>
        <v>379339</v>
      </c>
      <c r="P11" s="147">
        <f t="shared" si="7"/>
        <v>46617589</v>
      </c>
      <c r="Q11" s="44">
        <f t="shared" si="8"/>
        <v>466175.89</v>
      </c>
      <c r="W11" s="98">
        <f t="shared" si="9"/>
        <v>466175.89</v>
      </c>
      <c r="Y11" s="96"/>
    </row>
    <row r="12" spans="1:25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3">
        <f t="shared" si="2"/>
        <v>4.01</v>
      </c>
      <c r="J12" s="44">
        <f t="shared" si="3"/>
        <v>5974900</v>
      </c>
      <c r="K12" s="44">
        <f t="shared" si="4"/>
        <v>59749</v>
      </c>
      <c r="L12" s="44">
        <v>6034649</v>
      </c>
      <c r="M12" s="44">
        <v>20066040</v>
      </c>
      <c r="N12" s="44">
        <f t="shared" si="5"/>
        <v>26100689</v>
      </c>
      <c r="O12" s="44">
        <f t="shared" si="6"/>
        <v>261007</v>
      </c>
      <c r="P12" s="147">
        <f t="shared" si="7"/>
        <v>32075589</v>
      </c>
      <c r="Q12" s="44">
        <f t="shared" si="8"/>
        <v>320755.89</v>
      </c>
      <c r="W12" s="98">
        <f t="shared" si="9"/>
        <v>320755.89</v>
      </c>
      <c r="Y12" s="96"/>
    </row>
    <row r="13" spans="1:25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3">
        <f t="shared" si="2"/>
        <v>5.0172000000000008</v>
      </c>
      <c r="J13" s="44">
        <f t="shared" si="3"/>
        <v>7475628</v>
      </c>
      <c r="K13" s="44">
        <f t="shared" si="4"/>
        <v>74756</v>
      </c>
      <c r="L13" s="44">
        <v>6681756</v>
      </c>
      <c r="M13" s="44">
        <v>22217760</v>
      </c>
      <c r="N13" s="44">
        <f t="shared" si="5"/>
        <v>28899516</v>
      </c>
      <c r="O13" s="44">
        <f t="shared" si="6"/>
        <v>288995</v>
      </c>
      <c r="P13" s="147">
        <f t="shared" si="7"/>
        <v>36375144</v>
      </c>
      <c r="Q13" s="44">
        <f t="shared" si="8"/>
        <v>363751.44</v>
      </c>
      <c r="R13" s="45"/>
      <c r="W13" s="98">
        <f t="shared" si="9"/>
        <v>363751.44</v>
      </c>
      <c r="Y13" s="96"/>
    </row>
    <row r="14" spans="1:25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3">
        <f t="shared" si="2"/>
        <v>5.9670000000000005</v>
      </c>
      <c r="J14" s="44">
        <f t="shared" si="3"/>
        <v>8890830</v>
      </c>
      <c r="K14" s="44">
        <f t="shared" si="4"/>
        <v>88908</v>
      </c>
      <c r="L14" s="44">
        <v>7674990</v>
      </c>
      <c r="M14" s="44">
        <v>25520400</v>
      </c>
      <c r="N14" s="44">
        <f t="shared" si="5"/>
        <v>33195390</v>
      </c>
      <c r="O14" s="44">
        <f t="shared" si="6"/>
        <v>331954</v>
      </c>
      <c r="P14" s="147">
        <f t="shared" si="7"/>
        <v>42086220</v>
      </c>
      <c r="Q14" s="44">
        <f t="shared" si="8"/>
        <v>420862.2</v>
      </c>
      <c r="R14" s="45"/>
      <c r="W14" s="98">
        <f t="shared" si="9"/>
        <v>420862.2</v>
      </c>
      <c r="Y14" s="96"/>
    </row>
    <row r="15" spans="1:25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3">
        <f t="shared" si="2"/>
        <v>3.99</v>
      </c>
      <c r="J15" s="44">
        <f t="shared" si="3"/>
        <v>5945100</v>
      </c>
      <c r="K15" s="44">
        <f t="shared" si="4"/>
        <v>59451</v>
      </c>
      <c r="L15" s="44">
        <v>6004551</v>
      </c>
      <c r="M15" s="44">
        <v>19965960</v>
      </c>
      <c r="N15" s="44">
        <f t="shared" si="5"/>
        <v>25970511</v>
      </c>
      <c r="O15" s="44">
        <f t="shared" si="6"/>
        <v>259705</v>
      </c>
      <c r="P15" s="147">
        <f t="shared" si="7"/>
        <v>31915611</v>
      </c>
      <c r="Q15" s="44">
        <f t="shared" si="8"/>
        <v>319156.11</v>
      </c>
      <c r="R15" s="45"/>
      <c r="W15" s="98">
        <f t="shared" si="9"/>
        <v>319156.11</v>
      </c>
      <c r="Y15" s="96"/>
    </row>
    <row r="16" spans="1:25" s="31" customFormat="1" ht="24" customHeight="1" x14ac:dyDescent="0.25">
      <c r="A16" s="35">
        <v>12</v>
      </c>
      <c r="B16" s="36" t="s">
        <v>10</v>
      </c>
      <c r="C16" s="39">
        <v>1.5</v>
      </c>
      <c r="D16" s="40"/>
      <c r="E16" s="40"/>
      <c r="F16" s="48">
        <f t="shared" si="0"/>
        <v>0</v>
      </c>
      <c r="G16" s="40"/>
      <c r="H16" s="39"/>
      <c r="I16" s="43">
        <f t="shared" si="2"/>
        <v>1.5</v>
      </c>
      <c r="J16" s="44">
        <f t="shared" si="3"/>
        <v>2235000</v>
      </c>
      <c r="K16" s="44">
        <f t="shared" si="4"/>
        <v>22350</v>
      </c>
      <c r="L16" s="44">
        <v>2257350</v>
      </c>
      <c r="M16" s="44"/>
      <c r="N16" s="44">
        <f t="shared" si="5"/>
        <v>2257350</v>
      </c>
      <c r="O16" s="44">
        <f t="shared" si="6"/>
        <v>22574</v>
      </c>
      <c r="P16" s="147">
        <f t="shared" si="7"/>
        <v>4492350</v>
      </c>
      <c r="Q16" s="44">
        <f t="shared" si="8"/>
        <v>44923.5</v>
      </c>
      <c r="W16" s="98">
        <f t="shared" si="9"/>
        <v>44923.5</v>
      </c>
      <c r="Y16" s="96"/>
    </row>
    <row r="17" spans="1:25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3">
        <f t="shared" si="2"/>
        <v>7.3962000000000003</v>
      </c>
      <c r="J17" s="44">
        <f t="shared" si="3"/>
        <v>11020338</v>
      </c>
      <c r="K17" s="44">
        <f t="shared" si="4"/>
        <v>110203</v>
      </c>
      <c r="L17" s="44">
        <v>8453489</v>
      </c>
      <c r="M17" s="44">
        <v>29373480</v>
      </c>
      <c r="N17" s="44">
        <f t="shared" si="5"/>
        <v>37826969</v>
      </c>
      <c r="O17" s="44">
        <f t="shared" si="6"/>
        <v>378270</v>
      </c>
      <c r="P17" s="147">
        <f t="shared" si="7"/>
        <v>48847307</v>
      </c>
      <c r="Q17" s="44">
        <f t="shared" si="8"/>
        <v>488473.07</v>
      </c>
      <c r="W17" s="98">
        <f t="shared" si="9"/>
        <v>488473.07</v>
      </c>
      <c r="Y17" s="96"/>
    </row>
    <row r="18" spans="1:25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3">
        <f t="shared" si="2"/>
        <v>2.67</v>
      </c>
      <c r="J18" s="44">
        <f t="shared" si="3"/>
        <v>3978300</v>
      </c>
      <c r="K18" s="44">
        <f t="shared" si="4"/>
        <v>39783</v>
      </c>
      <c r="L18" s="44">
        <v>2986672</v>
      </c>
      <c r="M18" s="44"/>
      <c r="N18" s="44">
        <f t="shared" si="5"/>
        <v>2986672</v>
      </c>
      <c r="O18" s="44">
        <f t="shared" si="6"/>
        <v>29867</v>
      </c>
      <c r="P18" s="147">
        <f t="shared" si="7"/>
        <v>6964972</v>
      </c>
      <c r="Q18" s="44">
        <f t="shared" si="8"/>
        <v>69649.72</v>
      </c>
      <c r="W18" s="98">
        <f t="shared" si="9"/>
        <v>69649.72</v>
      </c>
    </row>
    <row r="19" spans="1:25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10">(C19+D19+F19)*G19</f>
        <v>0</v>
      </c>
      <c r="I19" s="43">
        <f t="shared" si="2"/>
        <v>3</v>
      </c>
      <c r="J19" s="44">
        <f t="shared" si="3"/>
        <v>4470000</v>
      </c>
      <c r="K19" s="44">
        <f t="shared" si="4"/>
        <v>44700</v>
      </c>
      <c r="L19" s="44">
        <v>4183589</v>
      </c>
      <c r="M19" s="44"/>
      <c r="N19" s="44">
        <f t="shared" si="5"/>
        <v>4183589</v>
      </c>
      <c r="O19" s="44">
        <f t="shared" si="6"/>
        <v>41836</v>
      </c>
      <c r="P19" s="147">
        <f t="shared" si="7"/>
        <v>8653589</v>
      </c>
      <c r="Q19" s="44">
        <f t="shared" si="8"/>
        <v>86535.89</v>
      </c>
      <c r="W19" s="98">
        <f t="shared" si="9"/>
        <v>86535.89</v>
      </c>
    </row>
    <row r="20" spans="1:25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3">
        <f t="shared" si="2"/>
        <v>2.67</v>
      </c>
      <c r="J20" s="44">
        <f t="shared" si="3"/>
        <v>3978300</v>
      </c>
      <c r="K20" s="44">
        <f t="shared" si="4"/>
        <v>39783</v>
      </c>
      <c r="L20" s="44">
        <v>4018083</v>
      </c>
      <c r="M20" s="44">
        <v>13360680</v>
      </c>
      <c r="N20" s="44">
        <f t="shared" si="5"/>
        <v>17378763</v>
      </c>
      <c r="O20" s="44"/>
      <c r="P20" s="147">
        <f t="shared" si="7"/>
        <v>21357063</v>
      </c>
      <c r="Q20" s="44">
        <f t="shared" si="8"/>
        <v>213570.63</v>
      </c>
      <c r="W20" s="98">
        <f t="shared" si="9"/>
        <v>213570.63</v>
      </c>
    </row>
    <row r="21" spans="1:25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3">
        <f t="shared" si="2"/>
        <v>2.41</v>
      </c>
      <c r="J21" s="44">
        <f t="shared" si="3"/>
        <v>3590900</v>
      </c>
      <c r="K21" s="44">
        <f t="shared" si="4"/>
        <v>35909</v>
      </c>
      <c r="L21" s="44">
        <v>3227820</v>
      </c>
      <c r="M21" s="44"/>
      <c r="N21" s="44">
        <f t="shared" si="5"/>
        <v>3227820</v>
      </c>
      <c r="O21" s="44"/>
      <c r="P21" s="147">
        <f t="shared" si="7"/>
        <v>6818720</v>
      </c>
      <c r="Q21" s="44">
        <f t="shared" si="8"/>
        <v>68187.199999999997</v>
      </c>
      <c r="W21" s="98">
        <f t="shared" si="9"/>
        <v>68187.199999999997</v>
      </c>
    </row>
    <row r="22" spans="1:25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3">
        <f t="shared" si="2"/>
        <v>1.9890000000000001</v>
      </c>
      <c r="J22" s="44">
        <f t="shared" si="3"/>
        <v>2963610</v>
      </c>
      <c r="K22" s="44">
        <f t="shared" si="4"/>
        <v>29636</v>
      </c>
      <c r="L22" s="110">
        <v>2993246</v>
      </c>
      <c r="M22" s="110"/>
      <c r="N22" s="44">
        <f t="shared" si="5"/>
        <v>2993246</v>
      </c>
      <c r="O22" s="44"/>
      <c r="P22" s="147">
        <f t="shared" si="7"/>
        <v>5956856</v>
      </c>
      <c r="Q22" s="44">
        <f t="shared" si="8"/>
        <v>59568.56</v>
      </c>
      <c r="W22" s="98">
        <f t="shared" si="9"/>
        <v>59568.56</v>
      </c>
    </row>
    <row r="23" spans="1:25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3">
        <f t="shared" si="2"/>
        <v>4.9475999999999996</v>
      </c>
      <c r="J23" s="44">
        <f t="shared" si="3"/>
        <v>7371924</v>
      </c>
      <c r="K23" s="44">
        <f t="shared" si="4"/>
        <v>73719</v>
      </c>
      <c r="L23" s="110">
        <v>6531266</v>
      </c>
      <c r="M23" s="110">
        <v>21717360</v>
      </c>
      <c r="N23" s="44">
        <f t="shared" si="5"/>
        <v>28248626</v>
      </c>
      <c r="O23" s="44"/>
      <c r="P23" s="147">
        <f t="shared" si="7"/>
        <v>35620550</v>
      </c>
      <c r="Q23" s="44">
        <f t="shared" si="8"/>
        <v>356205.5</v>
      </c>
      <c r="W23" s="98">
        <f t="shared" si="9"/>
        <v>356205.5</v>
      </c>
    </row>
    <row r="24" spans="1:25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3">
        <f t="shared" si="2"/>
        <v>2.67</v>
      </c>
      <c r="J24" s="44">
        <f t="shared" si="3"/>
        <v>3978300</v>
      </c>
      <c r="K24" s="44">
        <f t="shared" si="4"/>
        <v>39783</v>
      </c>
      <c r="L24" s="44"/>
      <c r="M24" s="44"/>
      <c r="N24" s="44"/>
      <c r="O24" s="44"/>
      <c r="P24" s="147">
        <f t="shared" si="7"/>
        <v>3978300</v>
      </c>
      <c r="Q24" s="44">
        <f>P24*0.005</f>
        <v>19891.5</v>
      </c>
      <c r="W24" s="98">
        <f t="shared" si="9"/>
        <v>19891.5</v>
      </c>
    </row>
    <row r="25" spans="1:25" s="16" customFormat="1" ht="24" customHeight="1" x14ac:dyDescent="0.25">
      <c r="A25" s="114" t="s">
        <v>22</v>
      </c>
      <c r="B25" s="115"/>
      <c r="C25" s="115"/>
      <c r="D25" s="115"/>
      <c r="E25" s="115"/>
      <c r="F25" s="115"/>
      <c r="G25" s="115"/>
      <c r="H25" s="115"/>
      <c r="I25" s="115"/>
      <c r="J25" s="116"/>
      <c r="K25" s="113"/>
      <c r="L25" s="24">
        <f>SUM(L5:L24)</f>
        <v>113070559</v>
      </c>
      <c r="M25" s="24"/>
      <c r="N25" s="24"/>
      <c r="O25" s="24"/>
      <c r="P25" s="148"/>
      <c r="Q25" s="24">
        <f t="shared" ref="Q25:W25" si="11">SUM(Q5:Q24)</f>
        <v>5694628.8899999997</v>
      </c>
      <c r="R25" s="24">
        <f t="shared" si="11"/>
        <v>0</v>
      </c>
      <c r="S25" s="24">
        <f t="shared" si="11"/>
        <v>0</v>
      </c>
      <c r="T25" s="24">
        <f t="shared" si="11"/>
        <v>0</v>
      </c>
      <c r="U25" s="24">
        <f t="shared" si="11"/>
        <v>0</v>
      </c>
      <c r="V25" s="24">
        <f t="shared" si="11"/>
        <v>0</v>
      </c>
      <c r="W25" s="24">
        <f t="shared" si="11"/>
        <v>5694628.8899999997</v>
      </c>
    </row>
    <row r="26" spans="1:25" s="19" customFormat="1" ht="15.75" x14ac:dyDescent="0.25">
      <c r="A26" s="6"/>
      <c r="B26" s="56" t="s">
        <v>52</v>
      </c>
      <c r="C26" s="111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149"/>
      <c r="Q26" s="6"/>
    </row>
    <row r="27" spans="1:25" s="19" customFormat="1" ht="15.75" x14ac:dyDescent="0.25">
      <c r="A27" s="136" t="s">
        <v>42</v>
      </c>
      <c r="B27" s="136"/>
      <c r="C27" s="136"/>
      <c r="D27" s="135">
        <f>W25*30%</f>
        <v>1708388.6669999999</v>
      </c>
      <c r="E27" s="135"/>
      <c r="F27" s="135"/>
      <c r="G27" s="33"/>
      <c r="P27" s="150"/>
      <c r="Q27" s="6"/>
      <c r="R27" s="20"/>
      <c r="S27" s="20"/>
      <c r="T27" s="20"/>
      <c r="U27" s="20"/>
    </row>
    <row r="28" spans="1:25" s="19" customFormat="1" ht="15.75" x14ac:dyDescent="0.25">
      <c r="A28" s="136" t="s">
        <v>43</v>
      </c>
      <c r="B28" s="136"/>
      <c r="C28" s="136"/>
      <c r="D28" s="135">
        <f>W25*70%</f>
        <v>3986240.2229999993</v>
      </c>
      <c r="E28" s="135"/>
      <c r="F28" s="135"/>
      <c r="G28" s="33"/>
      <c r="P28" s="150"/>
      <c r="Q28" s="9"/>
      <c r="R28" s="20"/>
      <c r="S28" s="10"/>
      <c r="T28" s="11"/>
      <c r="U28" s="20"/>
    </row>
    <row r="29" spans="1:25" s="19" customFormat="1" ht="15.75" x14ac:dyDescent="0.25">
      <c r="C29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20"/>
      <c r="S29" s="20"/>
      <c r="T29" s="20"/>
      <c r="U29" s="20"/>
    </row>
    <row r="30" spans="1:25" s="19" customFormat="1" ht="15.75" x14ac:dyDescent="0.25">
      <c r="A30" s="121" t="s">
        <v>35</v>
      </c>
      <c r="B30" s="121"/>
      <c r="C30" s="121"/>
      <c r="D30" s="121"/>
      <c r="E30" s="121"/>
      <c r="F30" s="121"/>
      <c r="G30" s="27"/>
      <c r="H30" s="27"/>
      <c r="I30" s="27"/>
      <c r="J30" s="27"/>
      <c r="K30" s="27"/>
      <c r="L30" s="27"/>
      <c r="M30" s="27"/>
      <c r="N30" s="27"/>
      <c r="O30" s="27"/>
      <c r="P30" s="151"/>
      <c r="Q30" s="27" t="s">
        <v>38</v>
      </c>
      <c r="R30" s="27"/>
      <c r="S30" s="27"/>
      <c r="T30" s="27"/>
      <c r="U30" s="27"/>
      <c r="V30" s="27"/>
    </row>
    <row r="31" spans="1:25" s="19" customFormat="1" ht="16.5" x14ac:dyDescent="0.25">
      <c r="A31"/>
      <c r="B31"/>
      <c r="C31"/>
      <c r="G31" s="28"/>
      <c r="H31" s="28"/>
      <c r="I31" s="28"/>
      <c r="J31" s="28"/>
      <c r="K31" s="28"/>
      <c r="L31" s="28"/>
      <c r="M31" s="28"/>
      <c r="N31" s="28"/>
      <c r="O31" s="28"/>
      <c r="P31" s="152"/>
      <c r="Q31" s="118" t="s">
        <v>34</v>
      </c>
      <c r="R31" s="118"/>
      <c r="S31" s="118"/>
      <c r="T31" s="118"/>
      <c r="U31" s="118"/>
      <c r="V31" s="118"/>
    </row>
    <row r="32" spans="1:25" s="19" customFormat="1" ht="15.75" x14ac:dyDescent="0.25">
      <c r="A32"/>
      <c r="B32"/>
      <c r="C32"/>
      <c r="G32"/>
      <c r="H32"/>
      <c r="I32"/>
      <c r="J32"/>
      <c r="K32"/>
      <c r="L32"/>
      <c r="M32"/>
      <c r="N32"/>
      <c r="O32"/>
      <c r="P32" s="153"/>
      <c r="Q32"/>
    </row>
    <row r="33" spans="1:23" s="19" customFormat="1" ht="15.75" x14ac:dyDescent="0.25">
      <c r="A33"/>
      <c r="B33"/>
      <c r="C33"/>
      <c r="G33"/>
      <c r="H33"/>
      <c r="I33"/>
      <c r="J33"/>
      <c r="K33"/>
      <c r="L33"/>
      <c r="M33"/>
      <c r="N33"/>
      <c r="O33"/>
      <c r="P33" s="153"/>
      <c r="Q33"/>
    </row>
    <row r="34" spans="1:23" s="19" customFormat="1" ht="15.75" x14ac:dyDescent="0.25">
      <c r="A34"/>
      <c r="B34"/>
      <c r="C34"/>
      <c r="G34"/>
      <c r="H34"/>
      <c r="I34"/>
      <c r="J34"/>
      <c r="K34"/>
      <c r="L34"/>
      <c r="M34"/>
      <c r="N34"/>
      <c r="O34"/>
      <c r="P34" s="153"/>
      <c r="Q34"/>
    </row>
    <row r="35" spans="1:23" s="19" customFormat="1" ht="15.75" x14ac:dyDescent="0.25">
      <c r="A35"/>
      <c r="B35"/>
      <c r="C35"/>
      <c r="D35" s="119"/>
      <c r="E35" s="119"/>
      <c r="G35"/>
      <c r="H35"/>
      <c r="I35"/>
      <c r="J35"/>
      <c r="K35"/>
      <c r="L35"/>
      <c r="M35"/>
      <c r="N35"/>
      <c r="O35"/>
      <c r="P35" s="153"/>
      <c r="Q35"/>
    </row>
    <row r="36" spans="1:23" s="19" customFormat="1" ht="15.75" x14ac:dyDescent="0.25">
      <c r="A36" s="26"/>
      <c r="B36"/>
      <c r="C36" s="26"/>
      <c r="G36" s="26"/>
      <c r="H36" s="26"/>
      <c r="I36" s="26"/>
      <c r="J36" s="26"/>
      <c r="K36" s="26"/>
      <c r="L36" s="26"/>
      <c r="M36" s="26"/>
      <c r="N36" s="26"/>
      <c r="O36" s="26"/>
      <c r="P36" s="154"/>
      <c r="Q36" s="26"/>
    </row>
    <row r="37" spans="1:23" s="19" customFormat="1" ht="18.75" x14ac:dyDescent="0.3">
      <c r="A37" s="129" t="s">
        <v>3</v>
      </c>
      <c r="B37" s="129"/>
      <c r="C37" s="129"/>
      <c r="D37" s="129"/>
      <c r="E37" s="129"/>
      <c r="F37" s="129"/>
      <c r="G37" s="30"/>
      <c r="H37" s="30"/>
      <c r="I37" s="30"/>
      <c r="J37" s="30"/>
      <c r="K37" s="30"/>
      <c r="L37" s="30"/>
      <c r="M37" s="30"/>
      <c r="N37" s="30"/>
      <c r="O37" s="30"/>
      <c r="P37" s="129" t="s">
        <v>8</v>
      </c>
      <c r="Q37" s="129"/>
      <c r="R37" s="129"/>
      <c r="S37" s="129"/>
      <c r="T37" s="129"/>
      <c r="U37" s="129"/>
      <c r="V37" s="129"/>
      <c r="W37" s="129"/>
    </row>
    <row r="38" spans="1:23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6"/>
      <c r="J38" s="8"/>
      <c r="K38" s="8"/>
      <c r="L38" s="6"/>
      <c r="M38" s="6"/>
      <c r="N38" s="6"/>
      <c r="O38" s="6"/>
      <c r="P38" s="149"/>
      <c r="Q38" s="6"/>
    </row>
    <row r="39" spans="1:23" s="19" customFormat="1" ht="15.75" x14ac:dyDescent="0.25">
      <c r="A39" s="6"/>
      <c r="B39" s="6"/>
      <c r="C39" s="111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149"/>
      <c r="Q39" s="6"/>
    </row>
    <row r="40" spans="1:23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6"/>
      <c r="J40" s="8"/>
      <c r="K40" s="8"/>
      <c r="L40" s="6"/>
      <c r="M40" s="6"/>
      <c r="N40" s="6"/>
      <c r="O40" s="6"/>
      <c r="P40" s="149"/>
      <c r="Q40" s="6"/>
    </row>
    <row r="41" spans="1:23" s="19" customFormat="1" ht="15.75" x14ac:dyDescent="0.25">
      <c r="A41" s="6"/>
      <c r="B41" s="6"/>
      <c r="C41" s="111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149"/>
      <c r="Q41" s="6"/>
    </row>
    <row r="42" spans="1:23" s="19" customFormat="1" ht="15.75" x14ac:dyDescent="0.25">
      <c r="C42" s="21"/>
      <c r="P42" s="150"/>
    </row>
    <row r="43" spans="1:23" s="19" customFormat="1" ht="15.75" x14ac:dyDescent="0.25">
      <c r="C43" s="21"/>
      <c r="P43" s="150"/>
    </row>
    <row r="44" spans="1:23" s="19" customFormat="1" ht="15.75" x14ac:dyDescent="0.25">
      <c r="C44" s="21"/>
      <c r="P44" s="150"/>
    </row>
    <row r="45" spans="1:23" s="19" customFormat="1" ht="15.75" x14ac:dyDescent="0.25">
      <c r="C45" s="21"/>
      <c r="P45" s="150"/>
    </row>
    <row r="46" spans="1:23" s="19" customFormat="1" ht="15.75" x14ac:dyDescent="0.25">
      <c r="C46" s="21"/>
      <c r="P46" s="150"/>
    </row>
    <row r="47" spans="1:23" s="19" customFormat="1" ht="15.75" x14ac:dyDescent="0.25">
      <c r="C47" s="21"/>
      <c r="P47" s="150"/>
    </row>
    <row r="48" spans="1:23" s="19" customFormat="1" ht="15.75" x14ac:dyDescent="0.25">
      <c r="C48" s="21"/>
      <c r="P48" s="150"/>
    </row>
    <row r="49" spans="3:16" s="19" customFormat="1" ht="15.75" x14ac:dyDescent="0.25">
      <c r="C49" s="21"/>
      <c r="P49" s="150"/>
    </row>
    <row r="50" spans="3:16" s="19" customFormat="1" ht="15.75" x14ac:dyDescent="0.25">
      <c r="C50" s="21"/>
      <c r="P50" s="150"/>
    </row>
    <row r="51" spans="3:16" s="19" customFormat="1" ht="15.75" x14ac:dyDescent="0.25">
      <c r="C51" s="21"/>
      <c r="P51" s="150"/>
    </row>
    <row r="52" spans="3:16" s="19" customFormat="1" ht="15.75" x14ac:dyDescent="0.25">
      <c r="C52" s="21"/>
      <c r="P52" s="150"/>
    </row>
    <row r="53" spans="3:16" s="19" customFormat="1" ht="15.75" x14ac:dyDescent="0.25">
      <c r="C53" s="21"/>
      <c r="P53" s="150"/>
    </row>
    <row r="54" spans="3:16" s="19" customFormat="1" ht="15.75" x14ac:dyDescent="0.25">
      <c r="C54" s="21"/>
      <c r="P54" s="150"/>
    </row>
    <row r="55" spans="3:16" s="19" customFormat="1" ht="15.75" x14ac:dyDescent="0.25">
      <c r="C55" s="21"/>
      <c r="P55" s="150"/>
    </row>
    <row r="56" spans="3:16" s="19" customFormat="1" ht="15.75" x14ac:dyDescent="0.25">
      <c r="C56" s="21"/>
      <c r="P56" s="150"/>
    </row>
    <row r="57" spans="3:16" s="19" customFormat="1" ht="15.75" x14ac:dyDescent="0.25">
      <c r="C57" s="21"/>
      <c r="P57" s="150"/>
    </row>
  </sheetData>
  <mergeCells count="16">
    <mergeCell ref="G29:Q29"/>
    <mergeCell ref="A1:F1"/>
    <mergeCell ref="G1:Q1"/>
    <mergeCell ref="A2:W2"/>
    <mergeCell ref="E3:F3"/>
    <mergeCell ref="G3:H3"/>
    <mergeCell ref="A25:J25"/>
    <mergeCell ref="A27:C27"/>
    <mergeCell ref="D27:F27"/>
    <mergeCell ref="A28:C28"/>
    <mergeCell ref="D28:F28"/>
    <mergeCell ref="A30:F30"/>
    <mergeCell ref="Q31:V31"/>
    <mergeCell ref="D35:E35"/>
    <mergeCell ref="A37:F37"/>
    <mergeCell ref="P37:W3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THANG 1</vt:lpstr>
      <vt:lpstr>THANG 2</vt:lpstr>
      <vt:lpstr>THANG 3</vt:lpstr>
      <vt:lpstr>QUI I</vt:lpstr>
      <vt:lpstr>THANG 4</vt:lpstr>
      <vt:lpstr>THANG 5</vt:lpstr>
      <vt:lpstr>THANG 6</vt:lpstr>
      <vt:lpstr>THANG 7</vt:lpstr>
      <vt:lpstr>THANG 8</vt:lpstr>
      <vt:lpstr>'THANG 1'!Print_Area</vt:lpstr>
      <vt:lpstr>'THANG 2'!Print_Area</vt:lpstr>
      <vt:lpstr>'THANG 3'!Print_Area</vt:lpstr>
      <vt:lpstr>'THANG 6'!Print_Area</vt:lpstr>
      <vt:lpstr>'THANG 1'!Print_Titles</vt:lpstr>
      <vt:lpstr>'THANG 2'!Print_Titles</vt:lpstr>
      <vt:lpstr>'THANG 3'!Print_Titles</vt:lpstr>
      <vt:lpstr>'THANG 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user</cp:lastModifiedBy>
  <cp:lastPrinted>2019-07-17T01:05:30Z</cp:lastPrinted>
  <dcterms:created xsi:type="dcterms:W3CDTF">2017-08-14T00:21:34Z</dcterms:created>
  <dcterms:modified xsi:type="dcterms:W3CDTF">2019-08-13T07:15:01Z</dcterms:modified>
</cp:coreProperties>
</file>